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19440" windowHeight="12135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4519"/>
</workbook>
</file>

<file path=xl/calcChain.xml><?xml version="1.0" encoding="utf-8"?>
<calcChain xmlns="http://schemas.openxmlformats.org/spreadsheetml/2006/main">
  <c r="L85" i="1"/>
  <c r="K85"/>
  <c r="J85"/>
  <c r="I85"/>
  <c r="H85"/>
  <c r="G85"/>
  <c r="L72"/>
  <c r="K72"/>
  <c r="J72"/>
  <c r="I72"/>
  <c r="H72"/>
  <c r="G72"/>
  <c r="L50"/>
  <c r="K50"/>
  <c r="J50"/>
  <c r="I50"/>
  <c r="H50"/>
  <c r="G50"/>
  <c r="M50"/>
  <c r="L37"/>
  <c r="K37"/>
  <c r="J37"/>
  <c r="I37"/>
  <c r="H37"/>
  <c r="G37"/>
  <c r="L24"/>
  <c r="K24"/>
  <c r="J24"/>
  <c r="I24"/>
  <c r="H24"/>
  <c r="G24"/>
  <c r="F24" l="1"/>
  <c r="H23" l="1"/>
  <c r="I23"/>
  <c r="J23"/>
  <c r="K23"/>
  <c r="L23"/>
  <c r="G23"/>
  <c r="F23"/>
  <c r="C2" l="1"/>
  <c r="C4" l="1"/>
  <c r="F85" l="1"/>
  <c r="F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H55" l="1"/>
  <c r="I55"/>
  <c r="J55"/>
  <c r="K55"/>
  <c r="L55"/>
  <c r="F37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G55" l="1"/>
  <c r="F149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L59" s="1"/>
  <c r="K64"/>
  <c r="K59" s="1"/>
  <c r="J64"/>
  <c r="I64"/>
  <c r="I59" s="1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K11" s="1"/>
  <c r="J12"/>
  <c r="I12"/>
  <c r="H12"/>
  <c r="G12"/>
  <c r="F12"/>
  <c r="L10"/>
  <c r="K10"/>
  <c r="J10"/>
  <c r="I10"/>
  <c r="H10"/>
  <c r="G10"/>
  <c r="B28"/>
  <c r="J59" l="1"/>
  <c r="G11"/>
  <c r="L111"/>
  <c r="H59"/>
  <c r="F59"/>
  <c r="G59"/>
  <c r="H11"/>
  <c r="J11"/>
  <c r="L11"/>
  <c r="I11"/>
  <c r="H246"/>
  <c r="L246"/>
  <c r="F11"/>
  <c r="G246"/>
  <c r="K246"/>
  <c r="F246"/>
  <c r="I246"/>
  <c r="J246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K111" s="1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<sst xmlns="http://schemas.openxmlformats.org/spreadsheetml/2006/main" count="750" uniqueCount="172">
  <si>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</si>
  <si>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</si>
  <si>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</si>
  <si>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</si>
  <si>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</si>
  <si>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</si>
  <si>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</si>
  <si>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</si>
  <si>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</si>
  <si>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</si>
  <si>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</si>
  <si>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</si>
  <si>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</si>
  <si>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</si>
  <si>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</si>
  <si>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</si>
  <si>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</si>
  <si>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</si>
  <si>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</si>
  <si>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</si>
  <si>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</si>
  <si>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</si>
  <si>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</si>
  <si>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</si>
  <si>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</si>
  <si>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</si>
  <si>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</si>
  <si>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</si>
  <si>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</si>
  <si>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</si>
  <si>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</si>
  <si>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</si>
  <si>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</si>
  <si>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</si>
  <si>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</si>
  <si>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</si>
  <si>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</si>
  <si>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</si>
  <si>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</si>
  <si>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</si>
  <si>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</si>
  <si>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</si>
  <si>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</si>
  <si>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</si>
  <si>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</si>
  <si>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</si>
  <si>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</si>
  <si>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</si>
  <si>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</si>
  <si>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</si>
  <si>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</si>
  <si>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</si>
  <si>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</si>
  <si>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</si>
  <si>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</si>
  <si>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</si>
  <si>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</si>
  <si>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</si>
  <si>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</si>
  <si>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</si>
  <si>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</si>
  <si>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</si>
  <si>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</si>
  <si>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</si>
  <si>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</si>
  <si>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</si>
  <si>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</si>
  <si>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</si>
  <si>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</si>
  <si>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</si>
  <si>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</si>
  <si>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</si>
  <si>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</si>
  <si>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</si>
  <si>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</si>
  <si>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</si>
  <si>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</si>
  <si>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</si>
  <si>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</si>
  <si>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</si>
  <si>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</si>
  <si>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</si>
  <si>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</si>
  <si>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</si>
  <si>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</si>
  <si>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</si>
  <si>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</si>
  <si>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</si>
  <si>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</si>
  <si>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</si>
  <si>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</si>
  <si>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</si>
  <si>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</si>
  <si>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</si>
  <si>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</si>
  <si>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</si>
  <si>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</si>
  <si>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</si>
  <si>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</si>
  <si>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</si>
  <si>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</si>
  <si>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</si>
  <si>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</si>
  <si>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</si>
  <si>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</si>
  <si>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</si>
  <si>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</si>
  <si>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</si>
  <si>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Номер телефона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</si>
  <si>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</si>
  <si>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</si>
  <si>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</si>
  <si>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</si>
  <si>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</si>
  <si>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</si>
  <si>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</si>
  <si>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</si>
  <si>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</si>
  <si>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</si>
  <si>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</si>
  <si>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</si>
  <si>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</si>
  <si>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</si>
  <si>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</si>
  <si>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</si>
  <si>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</si>
  <si>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</si>
  <si>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</si>
  <si>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</si>
  <si>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</si>
  <si>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</si>
  <si>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</si>
  <si>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</si>
  <si>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</si>
  <si>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</si>
  <si>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</si>
  <si>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</si>
  <si>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</si>
  <si>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</si>
  <si>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</si>
  <si>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</si>
  <si>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</si>
  <si>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</si>
  <si>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</si>
  <si>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</si>
  <si>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</si>
  <si>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</si>
  <si>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</si>
  <si>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</si>
  <si>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</si>
  <si>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</si>
  <si>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</si>
  <si>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</si>
  <si>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</si>
  <si>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</si>
  <si>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</si>
  <si>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</si>
  <si>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</si>
  <si>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</si>
  <si>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</si>
  <si>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</si>
  <si>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</si>
  <si>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</si>
  <si>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</si>
  <si>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</si>
  <si>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</si>
  <si>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</si>
  <si>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</si>
  <si>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</si>
  <si>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Глубочанское сельское поселение</t>
  </si>
  <si>
    <t>Глава Администрации Глубочанского сельского  поселения</t>
  </si>
  <si>
    <t>В.А. Шахаев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</si>
</sst>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5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7" xfId="1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121" zoomScale="80" zoomScaleNormal="80" zoomScaleSheetLayoutView="80" workbookViewId="0">
      <selection activeCell="H141" sqref="H141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125</v>
      </c>
      <c r="B1" s="2"/>
      <c r="C1" s="3" t="s">
        <v>41</v>
      </c>
      <c r="D1" s="141" t="s">
        <v>47</v>
      </c>
      <c r="E1" s="142"/>
      <c r="F1" s="142"/>
      <c r="G1" s="142"/>
      <c r="H1" s="142"/>
      <c r="I1" s="142"/>
      <c r="J1" s="142"/>
      <c r="K1" s="142"/>
      <c r="L1" s="142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43" t="s">
        <v>0</v>
      </c>
      <c r="E2" s="144"/>
      <c r="F2" s="144"/>
      <c r="G2" s="144"/>
      <c r="H2" s="144"/>
      <c r="I2" s="144"/>
      <c r="J2" s="144"/>
      <c r="K2" s="144"/>
      <c r="L2" s="144"/>
      <c r="M2" s="4"/>
      <c r="N2" s="106" t="s">
        <v>135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5" t="s">
        <v>169</v>
      </c>
      <c r="E3" s="146"/>
      <c r="F3" s="146"/>
      <c r="G3" s="146"/>
      <c r="H3" s="146"/>
      <c r="I3" s="146"/>
      <c r="J3" s="146"/>
      <c r="K3" s="146"/>
      <c r="L3" s="147"/>
      <c r="M3" s="7"/>
      <c r="N3" s="44" t="s">
        <v>166</v>
      </c>
      <c r="O3" s="130" t="s">
        <v>130</v>
      </c>
      <c r="P3" s="130"/>
      <c r="Q3" s="130"/>
      <c r="R3" s="130"/>
      <c r="S3" s="130"/>
      <c r="T3" s="130"/>
      <c r="U3" s="130"/>
      <c r="V3" s="130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167</v>
      </c>
      <c r="O4" s="130" t="s">
        <v>131</v>
      </c>
      <c r="P4" s="130"/>
      <c r="Q4" s="130"/>
      <c r="R4" s="130"/>
      <c r="S4" s="130"/>
      <c r="T4" s="130"/>
      <c r="U4" s="130"/>
      <c r="V4" s="130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168</v>
      </c>
      <c r="O5" s="130" t="s">
        <v>143</v>
      </c>
      <c r="P5" s="130"/>
      <c r="Q5" s="130"/>
      <c r="R5" s="130"/>
      <c r="S5" s="130"/>
      <c r="T5" s="130"/>
      <c r="U5" s="130"/>
      <c r="V5" s="130"/>
    </row>
    <row r="6" spans="1:26" s="22" customFormat="1" ht="15.75" customHeight="1">
      <c r="A6" s="137" t="s">
        <v>109</v>
      </c>
      <c r="B6" s="137" t="s">
        <v>110</v>
      </c>
      <c r="C6" s="133" t="s">
        <v>111</v>
      </c>
      <c r="D6" s="139" t="s">
        <v>1</v>
      </c>
      <c r="E6" s="140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30" t="s">
        <v>133</v>
      </c>
      <c r="P6" s="130"/>
      <c r="Q6" s="130"/>
      <c r="R6" s="130"/>
      <c r="S6" s="130"/>
      <c r="T6" s="130"/>
      <c r="U6" s="130"/>
      <c r="V6" s="130"/>
    </row>
    <row r="7" spans="1:26" s="22" customFormat="1" ht="15.75">
      <c r="A7" s="138"/>
      <c r="B7" s="138" t="s">
        <v>39</v>
      </c>
      <c r="C7" s="134" t="s">
        <v>39</v>
      </c>
      <c r="D7" s="139"/>
      <c r="E7" s="140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31" t="s">
        <v>134</v>
      </c>
      <c r="P7" s="131"/>
      <c r="Q7" s="131"/>
      <c r="R7" s="131"/>
      <c r="S7" s="131"/>
      <c r="T7" s="131"/>
      <c r="U7" s="131"/>
      <c r="V7" s="131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165</v>
      </c>
      <c r="O8" s="148" t="s">
        <v>164</v>
      </c>
      <c r="P8" s="149"/>
      <c r="Q8" s="149"/>
      <c r="R8" s="149"/>
      <c r="S8" s="149"/>
      <c r="T8" s="149"/>
      <c r="U8" s="149"/>
      <c r="V8" s="150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4</v>
      </c>
      <c r="G9" s="28">
        <f t="shared" ref="G9:L9" si="0">G23+G36</f>
        <v>4</v>
      </c>
      <c r="H9" s="28">
        <f t="shared" si="0"/>
        <v>4</v>
      </c>
      <c r="I9" s="28">
        <f t="shared" si="0"/>
        <v>4</v>
      </c>
      <c r="J9" s="28">
        <f t="shared" si="0"/>
        <v>3</v>
      </c>
      <c r="K9" s="28">
        <f t="shared" si="0"/>
        <v>3</v>
      </c>
      <c r="L9" s="28">
        <f t="shared" si="0"/>
        <v>3</v>
      </c>
      <c r="N9" s="153" t="s">
        <v>132</v>
      </c>
      <c r="O9" s="153"/>
      <c r="P9" s="153"/>
      <c r="Q9" s="153"/>
      <c r="R9" s="153"/>
      <c r="S9" s="153"/>
      <c r="T9" s="153"/>
      <c r="U9" s="153"/>
      <c r="V9" s="153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100</v>
      </c>
      <c r="H10" s="32">
        <f t="shared" si="1"/>
        <v>100</v>
      </c>
      <c r="I10" s="32">
        <f t="shared" si="1"/>
        <v>100</v>
      </c>
      <c r="J10" s="32">
        <f t="shared" si="1"/>
        <v>75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123</v>
      </c>
      <c r="E11" s="24"/>
      <c r="F11" s="105">
        <f>F12+F13+F14+F15+F16+F17+F18+F19+F20+F21</f>
        <v>4</v>
      </c>
      <c r="G11" s="105">
        <f t="shared" ref="G11:L11" si="2">G12+G13+G14+G15+G16+G17+G18+G19+G20+G21</f>
        <v>4</v>
      </c>
      <c r="H11" s="105">
        <f t="shared" si="2"/>
        <v>4</v>
      </c>
      <c r="I11" s="105">
        <f t="shared" si="2"/>
        <v>4</v>
      </c>
      <c r="J11" s="105">
        <f t="shared" si="2"/>
        <v>3</v>
      </c>
      <c r="K11" s="105">
        <f t="shared" si="2"/>
        <v>3</v>
      </c>
      <c r="L11" s="105">
        <f t="shared" si="2"/>
        <v>3</v>
      </c>
      <c r="N11" s="154" t="s">
        <v>138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4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54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4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54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2</v>
      </c>
      <c r="G16" s="35">
        <f t="shared" si="4"/>
        <v>2</v>
      </c>
      <c r="H16" s="35">
        <f t="shared" si="4"/>
        <v>2</v>
      </c>
      <c r="I16" s="35">
        <f t="shared" si="4"/>
        <v>2</v>
      </c>
      <c r="J16" s="35">
        <f t="shared" si="4"/>
        <v>2</v>
      </c>
      <c r="K16" s="35">
        <f t="shared" si="4"/>
        <v>2</v>
      </c>
      <c r="L16" s="35">
        <f t="shared" si="4"/>
        <v>2</v>
      </c>
      <c r="N16" s="154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54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4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2</v>
      </c>
      <c r="G19" s="35">
        <f t="shared" si="4"/>
        <v>2</v>
      </c>
      <c r="H19" s="35">
        <f t="shared" si="4"/>
        <v>2</v>
      </c>
      <c r="I19" s="35">
        <f t="shared" si="4"/>
        <v>2</v>
      </c>
      <c r="J19" s="35">
        <f t="shared" si="4"/>
        <v>1</v>
      </c>
      <c r="K19" s="35">
        <f t="shared" si="4"/>
        <v>1</v>
      </c>
      <c r="L19" s="35">
        <f t="shared" si="4"/>
        <v>1</v>
      </c>
      <c r="N19" s="154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4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54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127">
        <f>ROUND(SUM(F25:F34),1)</f>
        <v>3</v>
      </c>
      <c r="G23" s="128">
        <f>ROUND(SUM(G25:G34),1)</f>
        <v>3</v>
      </c>
      <c r="H23" s="128">
        <f t="shared" ref="H23:L23" si="5">ROUND(SUM(H25:H34),1)</f>
        <v>3</v>
      </c>
      <c r="I23" s="128">
        <f t="shared" si="5"/>
        <v>3</v>
      </c>
      <c r="J23" s="128">
        <f t="shared" si="5"/>
        <v>2</v>
      </c>
      <c r="K23" s="128">
        <f t="shared" si="5"/>
        <v>2</v>
      </c>
      <c r="L23" s="126">
        <f t="shared" si="5"/>
        <v>2</v>
      </c>
      <c r="N23" s="110"/>
    </row>
    <row r="24" spans="1:22" s="22" customFormat="1" ht="63">
      <c r="A24" s="26">
        <v>300160</v>
      </c>
      <c r="B24" s="41"/>
      <c r="C24" s="41"/>
      <c r="D24" s="42" t="s">
        <v>126</v>
      </c>
      <c r="E24" s="38"/>
      <c r="F24" s="105">
        <f t="shared" ref="F24:L24" si="6">ROUND(F25+F26+F27+F28+F29+F30+F31+F32+F33+F34,1)</f>
        <v>3</v>
      </c>
      <c r="G24" s="105">
        <f t="shared" si="6"/>
        <v>3</v>
      </c>
      <c r="H24" s="105">
        <f t="shared" si="6"/>
        <v>3</v>
      </c>
      <c r="I24" s="105">
        <f t="shared" si="6"/>
        <v>3</v>
      </c>
      <c r="J24" s="105">
        <f t="shared" si="6"/>
        <v>2</v>
      </c>
      <c r="K24" s="105">
        <f t="shared" si="6"/>
        <v>2</v>
      </c>
      <c r="L24" s="105">
        <f t="shared" si="6"/>
        <v>2</v>
      </c>
      <c r="N24" s="110"/>
    </row>
    <row r="25" spans="1:22" s="22" customFormat="1" ht="15.75">
      <c r="A25" s="26">
        <v>300170</v>
      </c>
      <c r="B25" s="26" t="e">
        <f t="shared" ref="B25:B34" si="7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4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7"/>
        <v>#N/A</v>
      </c>
      <c r="C26" s="26">
        <v>101020</v>
      </c>
      <c r="D26" s="43" t="s">
        <v>7</v>
      </c>
      <c r="E26" s="38" t="s">
        <v>5</v>
      </c>
      <c r="F26" s="44"/>
      <c r="G26" s="44"/>
      <c r="H26" s="45"/>
      <c r="I26" s="45"/>
      <c r="J26" s="45"/>
      <c r="K26" s="45"/>
      <c r="L26" s="45"/>
      <c r="N26" s="110"/>
    </row>
    <row r="27" spans="1:22" s="22" customFormat="1" ht="31.5">
      <c r="A27" s="26">
        <v>300190</v>
      </c>
      <c r="B27" s="26" t="e">
        <f t="shared" si="7"/>
        <v>#N/A</v>
      </c>
      <c r="C27" s="26">
        <v>101030</v>
      </c>
      <c r="D27" s="43" t="s">
        <v>32</v>
      </c>
      <c r="E27" s="38" t="s">
        <v>5</v>
      </c>
      <c r="F27" s="44"/>
      <c r="G27" s="44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7"/>
        <v>#N/A</v>
      </c>
      <c r="C28" s="26">
        <v>101040</v>
      </c>
      <c r="D28" s="43" t="s">
        <v>8</v>
      </c>
      <c r="E28" s="38" t="s">
        <v>5</v>
      </c>
      <c r="F28" s="44"/>
      <c r="G28" s="44"/>
      <c r="H28" s="45"/>
      <c r="I28" s="45"/>
      <c r="J28" s="45"/>
      <c r="K28" s="45"/>
      <c r="L28" s="45"/>
      <c r="N28" s="110"/>
    </row>
    <row r="29" spans="1:22" s="22" customFormat="1" ht="31.5">
      <c r="A29" s="26">
        <v>300210</v>
      </c>
      <c r="B29" s="26" t="e">
        <f t="shared" si="7"/>
        <v>#N/A</v>
      </c>
      <c r="C29" s="26">
        <v>101050</v>
      </c>
      <c r="D29" s="43" t="s">
        <v>33</v>
      </c>
      <c r="E29" s="38" t="s">
        <v>5</v>
      </c>
      <c r="F29" s="44">
        <v>1</v>
      </c>
      <c r="G29" s="44">
        <v>1</v>
      </c>
      <c r="H29" s="45">
        <v>1</v>
      </c>
      <c r="I29" s="45">
        <v>1</v>
      </c>
      <c r="J29" s="45">
        <v>1</v>
      </c>
      <c r="K29" s="45">
        <v>1</v>
      </c>
      <c r="L29" s="45">
        <v>1</v>
      </c>
      <c r="N29" s="110"/>
    </row>
    <row r="30" spans="1:22" s="22" customFormat="1" ht="15.75">
      <c r="A30" s="26">
        <v>300220</v>
      </c>
      <c r="B30" s="26" t="e">
        <f t="shared" si="7"/>
        <v>#N/A</v>
      </c>
      <c r="C30" s="26">
        <v>101060</v>
      </c>
      <c r="D30" s="43" t="s">
        <v>35</v>
      </c>
      <c r="E30" s="38" t="s">
        <v>5</v>
      </c>
      <c r="F30" s="44"/>
      <c r="G30" s="44"/>
      <c r="H30" s="45"/>
      <c r="I30" s="45"/>
      <c r="J30" s="45"/>
      <c r="K30" s="45"/>
      <c r="L30" s="45"/>
      <c r="N30" s="110"/>
    </row>
    <row r="31" spans="1:22" s="22" customFormat="1" ht="15.75">
      <c r="A31" s="26">
        <v>300230</v>
      </c>
      <c r="B31" s="26" t="e">
        <f t="shared" si="7"/>
        <v>#N/A</v>
      </c>
      <c r="C31" s="26">
        <v>101070</v>
      </c>
      <c r="D31" s="43" t="s">
        <v>36</v>
      </c>
      <c r="E31" s="38" t="s">
        <v>5</v>
      </c>
      <c r="F31" s="44"/>
      <c r="G31" s="44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7"/>
        <v>#N/A</v>
      </c>
      <c r="C32" s="26">
        <v>101080</v>
      </c>
      <c r="D32" s="43" t="s">
        <v>30</v>
      </c>
      <c r="E32" s="38" t="s">
        <v>5</v>
      </c>
      <c r="F32" s="44">
        <v>2</v>
      </c>
      <c r="G32" s="44">
        <v>2</v>
      </c>
      <c r="H32" s="45">
        <v>2</v>
      </c>
      <c r="I32" s="45">
        <v>2</v>
      </c>
      <c r="J32" s="45">
        <v>1</v>
      </c>
      <c r="K32" s="45">
        <v>1</v>
      </c>
      <c r="L32" s="45">
        <v>1</v>
      </c>
      <c r="N32" s="110"/>
    </row>
    <row r="33" spans="1:14" s="22" customFormat="1" ht="31.5">
      <c r="A33" s="26">
        <v>300250</v>
      </c>
      <c r="B33" s="26" t="e">
        <f t="shared" si="7"/>
        <v>#N/A</v>
      </c>
      <c r="C33" s="26">
        <v>101090</v>
      </c>
      <c r="D33" s="43" t="s">
        <v>31</v>
      </c>
      <c r="E33" s="38" t="s">
        <v>5</v>
      </c>
      <c r="F33" s="44"/>
      <c r="G33" s="44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7"/>
        <v>#N/A</v>
      </c>
      <c r="C34" s="26">
        <v>101100</v>
      </c>
      <c r="D34" s="43" t="s">
        <v>11</v>
      </c>
      <c r="E34" s="38" t="s">
        <v>5</v>
      </c>
      <c r="F34" s="44"/>
      <c r="G34" s="44"/>
      <c r="H34" s="45"/>
      <c r="I34" s="45"/>
      <c r="J34" s="45"/>
      <c r="K34" s="45"/>
      <c r="L34" s="45"/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>
        <v>1</v>
      </c>
      <c r="G36" s="39">
        <v>1</v>
      </c>
      <c r="H36" s="39">
        <v>1</v>
      </c>
      <c r="I36" s="39">
        <v>1</v>
      </c>
      <c r="J36" s="39">
        <v>1</v>
      </c>
      <c r="K36" s="39">
        <v>1</v>
      </c>
      <c r="L36" s="39">
        <v>1</v>
      </c>
      <c r="N36" s="110"/>
    </row>
    <row r="37" spans="1:14" s="22" customFormat="1" ht="63">
      <c r="A37" s="26">
        <v>300290</v>
      </c>
      <c r="B37" s="48"/>
      <c r="C37" s="48"/>
      <c r="D37" s="49" t="s">
        <v>127</v>
      </c>
      <c r="E37" s="50"/>
      <c r="F37" s="105">
        <f t="shared" ref="F37:L37" si="8">F38+F39+F40+F41+F42+F43+F44+F45+F46+F47</f>
        <v>1</v>
      </c>
      <c r="G37" s="105">
        <f t="shared" si="8"/>
        <v>1</v>
      </c>
      <c r="H37" s="105">
        <f t="shared" si="8"/>
        <v>1</v>
      </c>
      <c r="I37" s="105">
        <f t="shared" si="8"/>
        <v>1</v>
      </c>
      <c r="J37" s="105">
        <f t="shared" si="8"/>
        <v>1</v>
      </c>
      <c r="K37" s="105">
        <f t="shared" si="8"/>
        <v>1</v>
      </c>
      <c r="L37" s="105">
        <f t="shared" si="8"/>
        <v>1</v>
      </c>
      <c r="N37" s="110"/>
    </row>
    <row r="38" spans="1:14" s="22" customFormat="1" ht="15.75">
      <c r="A38" s="26">
        <v>300300</v>
      </c>
      <c r="B38" s="26" t="e">
        <f t="shared" ref="B38:B47" si="9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9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9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9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9"/>
        <v>#N/A</v>
      </c>
      <c r="C42" s="26">
        <v>102050</v>
      </c>
      <c r="D42" s="51" t="s">
        <v>33</v>
      </c>
      <c r="E42" s="47" t="s">
        <v>5</v>
      </c>
      <c r="F42" s="44">
        <v>1</v>
      </c>
      <c r="G42" s="45">
        <v>1</v>
      </c>
      <c r="H42" s="45">
        <v>1</v>
      </c>
      <c r="I42" s="45">
        <v>1</v>
      </c>
      <c r="J42" s="45">
        <v>1</v>
      </c>
      <c r="K42" s="45">
        <v>1</v>
      </c>
      <c r="L42" s="45">
        <v>1</v>
      </c>
      <c r="N42" s="110"/>
    </row>
    <row r="43" spans="1:14" s="22" customFormat="1" ht="15.75">
      <c r="A43" s="26">
        <v>300350</v>
      </c>
      <c r="B43" s="26" t="e">
        <f t="shared" si="9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9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9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9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9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14</v>
      </c>
      <c r="G49" s="39">
        <v>14</v>
      </c>
      <c r="H49" s="39">
        <v>14</v>
      </c>
      <c r="I49" s="39">
        <v>15</v>
      </c>
      <c r="J49" s="39">
        <v>15</v>
      </c>
      <c r="K49" s="39">
        <v>15</v>
      </c>
      <c r="L49" s="39">
        <v>15</v>
      </c>
      <c r="N49" s="110"/>
    </row>
    <row r="50" spans="1:22" s="22" customFormat="1" ht="63">
      <c r="A50" s="26">
        <v>300420</v>
      </c>
      <c r="B50" s="102"/>
      <c r="C50" s="102"/>
      <c r="D50" s="54" t="s">
        <v>128</v>
      </c>
      <c r="E50" s="55"/>
      <c r="F50" s="105">
        <f t="shared" ref="F50:L50" si="10">F51+F52+F53</f>
        <v>14</v>
      </c>
      <c r="G50" s="105">
        <f t="shared" si="10"/>
        <v>14</v>
      </c>
      <c r="H50" s="105">
        <f t="shared" si="10"/>
        <v>14</v>
      </c>
      <c r="I50" s="105">
        <f t="shared" si="10"/>
        <v>15</v>
      </c>
      <c r="J50" s="105">
        <f t="shared" si="10"/>
        <v>15</v>
      </c>
      <c r="K50" s="105">
        <f t="shared" si="10"/>
        <v>15</v>
      </c>
      <c r="L50" s="105">
        <f t="shared" si="10"/>
        <v>15</v>
      </c>
      <c r="M50" s="129">
        <f t="shared" ref="M50" si="11">M51+M52+M53</f>
        <v>0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4</v>
      </c>
      <c r="G51" s="44">
        <v>4</v>
      </c>
      <c r="H51" s="44">
        <v>4</v>
      </c>
      <c r="I51" s="45">
        <v>3</v>
      </c>
      <c r="J51" s="45">
        <v>3</v>
      </c>
      <c r="K51" s="45">
        <v>3</v>
      </c>
      <c r="L51" s="45">
        <v>3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2</v>
      </c>
      <c r="G52" s="44">
        <v>2</v>
      </c>
      <c r="H52" s="44">
        <v>2</v>
      </c>
      <c r="I52" s="45">
        <v>4</v>
      </c>
      <c r="J52" s="45">
        <v>4</v>
      </c>
      <c r="K52" s="45">
        <v>4</v>
      </c>
      <c r="L52" s="45">
        <v>4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8</v>
      </c>
      <c r="G53" s="44">
        <v>8</v>
      </c>
      <c r="H53" s="44">
        <v>8</v>
      </c>
      <c r="I53" s="45">
        <v>8</v>
      </c>
      <c r="J53" s="45">
        <v>8</v>
      </c>
      <c r="K53" s="45">
        <v>8</v>
      </c>
      <c r="L53" s="45">
        <v>8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0.17299999999999999</v>
      </c>
      <c r="G55" s="58">
        <f t="shared" ref="G55:L55" si="12">G71+G84</f>
        <v>0.16499999999999998</v>
      </c>
      <c r="H55" s="58">
        <f t="shared" si="12"/>
        <v>0.158</v>
      </c>
      <c r="I55" s="58">
        <f t="shared" si="12"/>
        <v>0.158</v>
      </c>
      <c r="J55" s="58">
        <f t="shared" si="12"/>
        <v>0.156</v>
      </c>
      <c r="K55" s="58">
        <f t="shared" si="12"/>
        <v>0.154</v>
      </c>
      <c r="L55" s="58">
        <f t="shared" si="12"/>
        <v>0.154</v>
      </c>
      <c r="N55" s="152" t="s">
        <v>140</v>
      </c>
      <c r="O55" s="152"/>
      <c r="P55" s="152"/>
      <c r="Q55" s="152"/>
      <c r="R55" s="152"/>
      <c r="S55" s="152"/>
      <c r="T55" s="152"/>
      <c r="U55" s="152"/>
      <c r="V55" s="152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112</v>
      </c>
      <c r="E56" s="60" t="s">
        <v>14</v>
      </c>
      <c r="F56" s="61" t="s">
        <v>113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113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122</v>
      </c>
      <c r="E57" s="60" t="s">
        <v>43</v>
      </c>
      <c r="F57" s="61" t="s">
        <v>113</v>
      </c>
      <c r="G57" s="61" t="s">
        <v>113</v>
      </c>
      <c r="H57" s="62">
        <f>IF(G56=0,0,H56/G56*100)</f>
        <v>101.53432458082885</v>
      </c>
      <c r="I57" s="62">
        <f>IF(H56=0,0,I56/H56*100)</f>
        <v>101.49556005608351</v>
      </c>
      <c r="J57" s="62">
        <f>IF(I56=0,0,J56/I56*100)</f>
        <v>101.65771297006907</v>
      </c>
      <c r="K57" s="62">
        <f>IF(J56=0,0,K56/J56*100)</f>
        <v>101.96285671146006</v>
      </c>
      <c r="L57" s="63" t="s">
        <v>113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129</v>
      </c>
      <c r="E58" s="30" t="s">
        <v>43</v>
      </c>
      <c r="F58" s="31"/>
      <c r="G58" s="32">
        <f t="shared" ref="G58:L58" si="13">ROUND(IF(F55=0,0,G55/F55*100),1)</f>
        <v>95.4</v>
      </c>
      <c r="H58" s="32">
        <f t="shared" si="13"/>
        <v>95.8</v>
      </c>
      <c r="I58" s="32">
        <f t="shared" si="13"/>
        <v>100</v>
      </c>
      <c r="J58" s="32">
        <f t="shared" si="13"/>
        <v>98.7</v>
      </c>
      <c r="K58" s="32">
        <f t="shared" si="13"/>
        <v>98.7</v>
      </c>
      <c r="L58" s="32">
        <f t="shared" si="13"/>
        <v>100</v>
      </c>
      <c r="N58" s="110"/>
    </row>
    <row r="59" spans="1:22" s="22" customFormat="1" ht="94.5">
      <c r="A59" s="26">
        <v>300510</v>
      </c>
      <c r="B59" s="24"/>
      <c r="C59" s="24"/>
      <c r="D59" s="33" t="s">
        <v>124</v>
      </c>
      <c r="E59" s="24"/>
      <c r="F59" s="104">
        <f t="shared" ref="F59:L59" si="14">ROUND(F60+F61+F62+F63+F64+F65+F66+F67+F68+F69,3)</f>
        <v>0.17299999999999999</v>
      </c>
      <c r="G59" s="104">
        <f t="shared" si="14"/>
        <v>0.16500000000000001</v>
      </c>
      <c r="H59" s="104">
        <f t="shared" si="14"/>
        <v>0.158</v>
      </c>
      <c r="I59" s="104">
        <f t="shared" si="14"/>
        <v>0.154</v>
      </c>
      <c r="J59" s="104">
        <f t="shared" si="14"/>
        <v>0.154</v>
      </c>
      <c r="K59" s="104">
        <f t="shared" si="14"/>
        <v>0.152</v>
      </c>
      <c r="L59" s="104">
        <f t="shared" si="14"/>
        <v>0.152</v>
      </c>
      <c r="N59" s="110"/>
    </row>
    <row r="60" spans="1:22" s="22" customFormat="1" ht="15.75" customHeight="1">
      <c r="A60" s="26">
        <v>300520</v>
      </c>
      <c r="B60" s="26" t="e">
        <f t="shared" ref="B60:B69" si="15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6">F73+F86</f>
        <v>0</v>
      </c>
      <c r="G60" s="64">
        <f t="shared" si="16"/>
        <v>0</v>
      </c>
      <c r="H60" s="64">
        <f t="shared" si="16"/>
        <v>0</v>
      </c>
      <c r="I60" s="64">
        <f t="shared" si="16"/>
        <v>0</v>
      </c>
      <c r="J60" s="64">
        <f t="shared" si="16"/>
        <v>0</v>
      </c>
      <c r="K60" s="64">
        <f t="shared" si="16"/>
        <v>0</v>
      </c>
      <c r="L60" s="64">
        <f t="shared" si="16"/>
        <v>0</v>
      </c>
      <c r="N60" s="154" t="s">
        <v>139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5"/>
        <v>#N/A</v>
      </c>
      <c r="C61" s="26">
        <v>300002</v>
      </c>
      <c r="D61" s="34" t="s">
        <v>7</v>
      </c>
      <c r="E61" s="24" t="s">
        <v>14</v>
      </c>
      <c r="F61" s="64">
        <f t="shared" si="16"/>
        <v>0</v>
      </c>
      <c r="G61" s="64">
        <f t="shared" si="16"/>
        <v>0</v>
      </c>
      <c r="H61" s="64">
        <f t="shared" si="16"/>
        <v>0</v>
      </c>
      <c r="I61" s="64">
        <f t="shared" si="16"/>
        <v>0</v>
      </c>
      <c r="J61" s="64">
        <f t="shared" si="16"/>
        <v>0</v>
      </c>
      <c r="K61" s="64">
        <f t="shared" si="16"/>
        <v>0</v>
      </c>
      <c r="L61" s="64">
        <f t="shared" si="16"/>
        <v>0</v>
      </c>
      <c r="N61" s="154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5"/>
        <v>#N/A</v>
      </c>
      <c r="C62" s="26">
        <v>300003</v>
      </c>
      <c r="D62" s="34" t="s">
        <v>32</v>
      </c>
      <c r="E62" s="24" t="s">
        <v>14</v>
      </c>
      <c r="F62" s="64">
        <f t="shared" si="16"/>
        <v>0</v>
      </c>
      <c r="G62" s="64">
        <f t="shared" si="16"/>
        <v>0</v>
      </c>
      <c r="H62" s="64">
        <f t="shared" si="16"/>
        <v>0</v>
      </c>
      <c r="I62" s="64">
        <f t="shared" si="16"/>
        <v>0</v>
      </c>
      <c r="J62" s="64">
        <f t="shared" si="16"/>
        <v>0</v>
      </c>
      <c r="K62" s="64">
        <f t="shared" si="16"/>
        <v>0</v>
      </c>
      <c r="L62" s="64">
        <f t="shared" si="16"/>
        <v>0</v>
      </c>
      <c r="N62" s="154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5"/>
        <v>#N/A</v>
      </c>
      <c r="C63" s="26">
        <v>300004</v>
      </c>
      <c r="D63" s="34" t="s">
        <v>8</v>
      </c>
      <c r="E63" s="24" t="s">
        <v>14</v>
      </c>
      <c r="F63" s="64">
        <f t="shared" si="16"/>
        <v>0</v>
      </c>
      <c r="G63" s="64">
        <f t="shared" si="16"/>
        <v>0</v>
      </c>
      <c r="H63" s="64">
        <f t="shared" si="16"/>
        <v>0</v>
      </c>
      <c r="I63" s="64">
        <f t="shared" si="16"/>
        <v>0</v>
      </c>
      <c r="J63" s="64">
        <f t="shared" si="16"/>
        <v>0</v>
      </c>
      <c r="K63" s="64">
        <f t="shared" si="16"/>
        <v>0</v>
      </c>
      <c r="L63" s="64">
        <f t="shared" si="16"/>
        <v>0</v>
      </c>
      <c r="N63" s="154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5"/>
        <v>#N/A</v>
      </c>
      <c r="C64" s="26">
        <v>300005</v>
      </c>
      <c r="D64" s="34" t="s">
        <v>33</v>
      </c>
      <c r="E64" s="24" t="s">
        <v>14</v>
      </c>
      <c r="F64" s="64">
        <f t="shared" si="16"/>
        <v>0.16899999999999998</v>
      </c>
      <c r="G64" s="64">
        <f t="shared" si="16"/>
        <v>0.161</v>
      </c>
      <c r="H64" s="64">
        <f t="shared" si="16"/>
        <v>0.154</v>
      </c>
      <c r="I64" s="64">
        <f t="shared" si="16"/>
        <v>0.154</v>
      </c>
      <c r="J64" s="64">
        <f t="shared" si="16"/>
        <v>0.154</v>
      </c>
      <c r="K64" s="64">
        <f t="shared" si="16"/>
        <v>0.152</v>
      </c>
      <c r="L64" s="64">
        <f t="shared" si="16"/>
        <v>0.152</v>
      </c>
      <c r="N64" s="154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5"/>
        <v>#N/A</v>
      </c>
      <c r="C65" s="26">
        <v>300006</v>
      </c>
      <c r="D65" s="34" t="s">
        <v>35</v>
      </c>
      <c r="E65" s="24" t="s">
        <v>14</v>
      </c>
      <c r="F65" s="64">
        <f t="shared" si="16"/>
        <v>0</v>
      </c>
      <c r="G65" s="64">
        <f t="shared" si="16"/>
        <v>0</v>
      </c>
      <c r="H65" s="64">
        <f t="shared" si="16"/>
        <v>0</v>
      </c>
      <c r="I65" s="64">
        <f t="shared" si="16"/>
        <v>0</v>
      </c>
      <c r="J65" s="64">
        <f t="shared" si="16"/>
        <v>0</v>
      </c>
      <c r="K65" s="64">
        <f t="shared" si="16"/>
        <v>0</v>
      </c>
      <c r="L65" s="64">
        <f t="shared" si="16"/>
        <v>0</v>
      </c>
      <c r="N65" s="154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5"/>
        <v>#N/A</v>
      </c>
      <c r="C66" s="26">
        <v>300007</v>
      </c>
      <c r="D66" s="34" t="s">
        <v>36</v>
      </c>
      <c r="E66" s="24" t="s">
        <v>14</v>
      </c>
      <c r="F66" s="64">
        <f t="shared" si="16"/>
        <v>0</v>
      </c>
      <c r="G66" s="64">
        <f t="shared" si="16"/>
        <v>0</v>
      </c>
      <c r="H66" s="64">
        <f t="shared" si="16"/>
        <v>0</v>
      </c>
      <c r="I66" s="64">
        <f t="shared" si="16"/>
        <v>0</v>
      </c>
      <c r="J66" s="64">
        <f t="shared" si="16"/>
        <v>0</v>
      </c>
      <c r="K66" s="64">
        <f t="shared" si="16"/>
        <v>0</v>
      </c>
      <c r="L66" s="64">
        <f t="shared" si="16"/>
        <v>0</v>
      </c>
      <c r="N66" s="154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5"/>
        <v>#N/A</v>
      </c>
      <c r="C67" s="26">
        <v>300008</v>
      </c>
      <c r="D67" s="34" t="s">
        <v>30</v>
      </c>
      <c r="E67" s="24" t="s">
        <v>14</v>
      </c>
      <c r="F67" s="64">
        <f t="shared" si="16"/>
        <v>4.0000000000000001E-3</v>
      </c>
      <c r="G67" s="64">
        <f t="shared" si="16"/>
        <v>4.0000000000000001E-3</v>
      </c>
      <c r="H67" s="64">
        <f t="shared" si="16"/>
        <v>4.0000000000000001E-3</v>
      </c>
      <c r="I67" s="64">
        <f t="shared" si="16"/>
        <v>0</v>
      </c>
      <c r="J67" s="64">
        <f t="shared" si="16"/>
        <v>0</v>
      </c>
      <c r="K67" s="64">
        <f t="shared" si="16"/>
        <v>0</v>
      </c>
      <c r="L67" s="64">
        <f t="shared" si="16"/>
        <v>0</v>
      </c>
      <c r="N67" s="154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5"/>
        <v>#N/A</v>
      </c>
      <c r="C68" s="26">
        <v>300009</v>
      </c>
      <c r="D68" s="34" t="s">
        <v>31</v>
      </c>
      <c r="E68" s="24" t="s">
        <v>14</v>
      </c>
      <c r="F68" s="64">
        <f t="shared" si="16"/>
        <v>0</v>
      </c>
      <c r="G68" s="64">
        <f t="shared" si="16"/>
        <v>0</v>
      </c>
      <c r="H68" s="64">
        <f t="shared" si="16"/>
        <v>0</v>
      </c>
      <c r="I68" s="64">
        <f t="shared" si="16"/>
        <v>0</v>
      </c>
      <c r="J68" s="64">
        <f t="shared" si="16"/>
        <v>0</v>
      </c>
      <c r="K68" s="64">
        <f t="shared" si="16"/>
        <v>0</v>
      </c>
      <c r="L68" s="64">
        <f t="shared" si="16"/>
        <v>0</v>
      </c>
      <c r="N68" s="154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5"/>
        <v>#N/A</v>
      </c>
      <c r="C69" s="26">
        <v>300010</v>
      </c>
      <c r="D69" s="34" t="s">
        <v>11</v>
      </c>
      <c r="E69" s="24" t="s">
        <v>14</v>
      </c>
      <c r="F69" s="64">
        <f t="shared" si="16"/>
        <v>0</v>
      </c>
      <c r="G69" s="64">
        <f t="shared" si="16"/>
        <v>0</v>
      </c>
      <c r="H69" s="64">
        <f t="shared" si="16"/>
        <v>0</v>
      </c>
      <c r="I69" s="64">
        <f t="shared" si="16"/>
        <v>0</v>
      </c>
      <c r="J69" s="64">
        <f t="shared" si="16"/>
        <v>0</v>
      </c>
      <c r="K69" s="64">
        <f t="shared" si="16"/>
        <v>0</v>
      </c>
      <c r="L69" s="64">
        <f t="shared" si="16"/>
        <v>0</v>
      </c>
      <c r="N69" s="154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4.8000000000000001E-2</v>
      </c>
      <c r="G71" s="66">
        <v>4.4999999999999998E-2</v>
      </c>
      <c r="H71" s="66">
        <v>4.3999999999999997E-2</v>
      </c>
      <c r="I71" s="66">
        <v>4.3999999999999997E-2</v>
      </c>
      <c r="J71" s="66">
        <v>4.2000000000000003E-2</v>
      </c>
      <c r="K71" s="66">
        <v>4.2000000000000003E-2</v>
      </c>
      <c r="L71" s="66">
        <v>4.2000000000000003E-2</v>
      </c>
      <c r="N71" s="110"/>
    </row>
    <row r="72" spans="1:22" s="22" customFormat="1" ht="94.5">
      <c r="A72" s="26">
        <v>300640</v>
      </c>
      <c r="B72" s="102"/>
      <c r="C72" s="102"/>
      <c r="D72" s="42" t="s">
        <v>148</v>
      </c>
      <c r="E72" s="67"/>
      <c r="F72" s="120">
        <f t="shared" ref="F72:L72" si="17">F71-(F73+F74+F75+F76+F77+F78+F79+F80+F81+F82)</f>
        <v>0</v>
      </c>
      <c r="G72" s="120">
        <f t="shared" si="17"/>
        <v>0</v>
      </c>
      <c r="H72" s="120">
        <f t="shared" si="17"/>
        <v>0</v>
      </c>
      <c r="I72" s="120">
        <f t="shared" si="17"/>
        <v>3.9999999999999966E-3</v>
      </c>
      <c r="J72" s="120">
        <f t="shared" si="17"/>
        <v>2.0000000000000018E-3</v>
      </c>
      <c r="K72" s="120">
        <f t="shared" si="17"/>
        <v>2.0000000000000018E-3</v>
      </c>
      <c r="L72" s="120">
        <f t="shared" si="17"/>
        <v>2.0000000000000018E-3</v>
      </c>
      <c r="N72" s="121" t="s">
        <v>151</v>
      </c>
    </row>
    <row r="73" spans="1:22" s="22" customFormat="1" ht="15.75">
      <c r="A73" s="26">
        <v>300650</v>
      </c>
      <c r="B73" s="26" t="e">
        <f t="shared" ref="B73:B82" si="18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8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5">
      <c r="A75" s="26">
        <v>300670</v>
      </c>
      <c r="B75" s="26" t="e">
        <f t="shared" si="18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8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5">
      <c r="A77" s="26">
        <v>300690</v>
      </c>
      <c r="B77" s="26" t="e">
        <f t="shared" si="18"/>
        <v>#N/A</v>
      </c>
      <c r="C77" s="26">
        <v>301005</v>
      </c>
      <c r="D77" s="43" t="s">
        <v>33</v>
      </c>
      <c r="E77" s="38" t="s">
        <v>14</v>
      </c>
      <c r="F77" s="68">
        <v>4.3999999999999997E-2</v>
      </c>
      <c r="G77" s="68">
        <v>4.1000000000000002E-2</v>
      </c>
      <c r="H77" s="68">
        <v>0.04</v>
      </c>
      <c r="I77" s="68">
        <v>0.04</v>
      </c>
      <c r="J77" s="68">
        <v>0.04</v>
      </c>
      <c r="K77" s="68">
        <v>0.04</v>
      </c>
      <c r="L77" s="68">
        <v>0.04</v>
      </c>
      <c r="N77" s="110"/>
    </row>
    <row r="78" spans="1:22" s="22" customFormat="1" ht="15.75">
      <c r="A78" s="26">
        <v>300700</v>
      </c>
      <c r="B78" s="26" t="e">
        <f t="shared" si="18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8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8"/>
        <v>#N/A</v>
      </c>
      <c r="C80" s="26">
        <v>301008</v>
      </c>
      <c r="D80" s="43" t="s">
        <v>30</v>
      </c>
      <c r="E80" s="38" t="s">
        <v>14</v>
      </c>
      <c r="F80" s="68">
        <v>4.0000000000000001E-3</v>
      </c>
      <c r="G80" s="68">
        <v>4.0000000000000001E-3</v>
      </c>
      <c r="H80" s="68">
        <v>4.0000000000000001E-3</v>
      </c>
      <c r="I80" s="68">
        <v>0</v>
      </c>
      <c r="J80" s="68">
        <v>0</v>
      </c>
      <c r="K80" s="68">
        <v>0</v>
      </c>
      <c r="L80" s="68">
        <v>0</v>
      </c>
      <c r="N80" s="110"/>
    </row>
    <row r="81" spans="1:14" s="22" customFormat="1" ht="31.5">
      <c r="A81" s="26">
        <v>300730</v>
      </c>
      <c r="B81" s="26" t="e">
        <f t="shared" si="18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8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9">VALUE(CONCATENATE($A$2,$C$4,C84))</f>
        <v>#N/A</v>
      </c>
      <c r="C84" s="26">
        <v>302000</v>
      </c>
      <c r="D84" s="46" t="s">
        <v>23</v>
      </c>
      <c r="E84" s="47" t="s">
        <v>14</v>
      </c>
      <c r="F84" s="69">
        <v>0.125</v>
      </c>
      <c r="G84" s="68">
        <v>0.12</v>
      </c>
      <c r="H84" s="68">
        <v>0.114</v>
      </c>
      <c r="I84" s="68">
        <v>0.114</v>
      </c>
      <c r="J84" s="68">
        <v>0.114</v>
      </c>
      <c r="K84" s="68">
        <v>0.112</v>
      </c>
      <c r="L84" s="68">
        <v>0.112</v>
      </c>
      <c r="N84" s="110"/>
    </row>
    <row r="85" spans="1:14" s="22" customFormat="1" ht="94.5">
      <c r="A85" s="26">
        <v>300770</v>
      </c>
      <c r="B85" s="26" t="e">
        <f t="shared" si="19"/>
        <v>#N/A</v>
      </c>
      <c r="C85" s="26">
        <v>302001</v>
      </c>
      <c r="D85" s="49" t="s">
        <v>149</v>
      </c>
      <c r="E85" s="47" t="s">
        <v>14</v>
      </c>
      <c r="F85" s="120">
        <f t="shared" ref="F85:L85" si="20">F84-(F86+F87+F88+F89+F90+F91+F92+F93+F94+F95)</f>
        <v>0</v>
      </c>
      <c r="G85" s="120">
        <f t="shared" si="20"/>
        <v>0</v>
      </c>
      <c r="H85" s="120">
        <f t="shared" si="20"/>
        <v>0</v>
      </c>
      <c r="I85" s="120">
        <f t="shared" si="20"/>
        <v>0</v>
      </c>
      <c r="J85" s="120">
        <f t="shared" si="20"/>
        <v>0</v>
      </c>
      <c r="K85" s="120">
        <f t="shared" si="20"/>
        <v>0</v>
      </c>
      <c r="L85" s="120">
        <f t="shared" si="20"/>
        <v>0</v>
      </c>
      <c r="N85" s="121" t="s">
        <v>150</v>
      </c>
    </row>
    <row r="86" spans="1:14" s="22" customFormat="1" ht="15.75">
      <c r="A86" s="26">
        <v>300780</v>
      </c>
      <c r="B86" s="26" t="e">
        <f t="shared" si="19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9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9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9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9"/>
        <v>#N/A</v>
      </c>
      <c r="C90" s="26">
        <v>302006</v>
      </c>
      <c r="D90" s="51" t="s">
        <v>33</v>
      </c>
      <c r="E90" s="47" t="s">
        <v>14</v>
      </c>
      <c r="F90" s="69">
        <v>0.125</v>
      </c>
      <c r="G90" s="68">
        <v>0.12</v>
      </c>
      <c r="H90" s="68">
        <v>0.114</v>
      </c>
      <c r="I90" s="68">
        <v>0.114</v>
      </c>
      <c r="J90" s="68">
        <v>0.114</v>
      </c>
      <c r="K90" s="68">
        <v>0.112</v>
      </c>
      <c r="L90" s="68">
        <v>0.112</v>
      </c>
      <c r="N90" s="110"/>
    </row>
    <row r="91" spans="1:14" s="22" customFormat="1" ht="15.75">
      <c r="A91" s="26">
        <v>300830</v>
      </c>
      <c r="B91" s="26" t="e">
        <f t="shared" si="19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9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9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9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35" t="s">
        <v>114</v>
      </c>
      <c r="E97" s="24" t="s">
        <v>15</v>
      </c>
      <c r="F97" s="40">
        <v>36559.199999999997</v>
      </c>
      <c r="G97" s="40">
        <v>38540.199999999997</v>
      </c>
      <c r="H97" s="40">
        <v>38682.300000000003</v>
      </c>
      <c r="I97" s="40">
        <v>41488.6</v>
      </c>
      <c r="J97" s="40">
        <v>44405.42</v>
      </c>
      <c r="K97" s="40">
        <v>48155.75</v>
      </c>
      <c r="L97" s="40">
        <v>51381.58</v>
      </c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35"/>
      <c r="E98" s="30" t="s">
        <v>20</v>
      </c>
      <c r="F98" s="40"/>
      <c r="G98" s="32">
        <f t="shared" ref="G98:L98" si="21">IF(F97=0,0,G97/F97*100)</f>
        <v>105.41860872229152</v>
      </c>
      <c r="H98" s="32">
        <f t="shared" si="21"/>
        <v>100.36870592264702</v>
      </c>
      <c r="I98" s="32">
        <f t="shared" si="21"/>
        <v>107.25473924766624</v>
      </c>
      <c r="J98" s="32">
        <f t="shared" si="21"/>
        <v>107.03041317373929</v>
      </c>
      <c r="K98" s="32">
        <f t="shared" si="21"/>
        <v>108.44565821019145</v>
      </c>
      <c r="L98" s="32">
        <f t="shared" si="21"/>
        <v>106.69874314074643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2">VALUE(CONCATENATE($A$2,$C$4,C100))</f>
        <v>#N/A</v>
      </c>
      <c r="C100" s="26">
        <v>501000</v>
      </c>
      <c r="D100" s="132" t="s">
        <v>115</v>
      </c>
      <c r="E100" s="38" t="s">
        <v>15</v>
      </c>
      <c r="F100" s="40">
        <v>34740.300000000003</v>
      </c>
      <c r="G100" s="40">
        <v>33715.4</v>
      </c>
      <c r="H100" s="40">
        <v>39116.1</v>
      </c>
      <c r="I100" s="40">
        <v>42369.3</v>
      </c>
      <c r="J100" s="40">
        <v>45660.08</v>
      </c>
      <c r="K100" s="40">
        <v>48688.04</v>
      </c>
      <c r="L100" s="40">
        <v>52362</v>
      </c>
      <c r="N100" s="110"/>
    </row>
    <row r="101" spans="1:22" s="22" customFormat="1" ht="31.5">
      <c r="A101" s="26">
        <v>300930</v>
      </c>
      <c r="B101" s="26" t="e">
        <f t="shared" si="22"/>
        <v>#N/A</v>
      </c>
      <c r="C101" s="26">
        <v>601000</v>
      </c>
      <c r="D101" s="132"/>
      <c r="E101" s="71" t="s">
        <v>20</v>
      </c>
      <c r="F101" s="31"/>
      <c r="G101" s="32">
        <f t="shared" ref="G101:L101" si="23">IF(F100=0,0,G100/F100*100)</f>
        <v>97.049823979643236</v>
      </c>
      <c r="H101" s="32">
        <f t="shared" si="23"/>
        <v>116.01849599886106</v>
      </c>
      <c r="I101" s="32">
        <f t="shared" si="23"/>
        <v>108.3167800470906</v>
      </c>
      <c r="J101" s="32">
        <f t="shared" si="23"/>
        <v>107.76689725815625</v>
      </c>
      <c r="K101" s="32">
        <f t="shared" si="23"/>
        <v>106.631525831755</v>
      </c>
      <c r="L101" s="32">
        <f t="shared" si="23"/>
        <v>107.54591887453265</v>
      </c>
      <c r="N101" s="110"/>
    </row>
    <row r="102" spans="1:22" s="22" customFormat="1" ht="15.75">
      <c r="A102" s="26">
        <v>300940</v>
      </c>
      <c r="B102" s="26" t="e">
        <f t="shared" si="22"/>
        <v>#N/A</v>
      </c>
      <c r="C102" s="26">
        <v>502000</v>
      </c>
      <c r="D102" s="132" t="s">
        <v>116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2"/>
        <v>#N/A</v>
      </c>
      <c r="C103" s="26">
        <v>602000</v>
      </c>
      <c r="D103" s="132"/>
      <c r="E103" s="71" t="s">
        <v>20</v>
      </c>
      <c r="F103" s="31"/>
      <c r="G103" s="32">
        <f t="shared" ref="G103:L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si="24"/>
        <v>0</v>
      </c>
      <c r="N103" s="110"/>
    </row>
    <row r="104" spans="1:22" s="22" customFormat="1" ht="15.75">
      <c r="A104" s="26">
        <v>300960</v>
      </c>
      <c r="B104" s="26" t="e">
        <f t="shared" si="22"/>
        <v>#N/A</v>
      </c>
      <c r="C104" s="26">
        <v>503000</v>
      </c>
      <c r="D104" s="136" t="s">
        <v>117</v>
      </c>
      <c r="E104" s="47" t="s">
        <v>15</v>
      </c>
      <c r="F104" s="40">
        <v>37361.300000000003</v>
      </c>
      <c r="G104" s="40">
        <v>40349.5</v>
      </c>
      <c r="H104" s="40">
        <v>38550</v>
      </c>
      <c r="I104" s="40">
        <v>41179.58</v>
      </c>
      <c r="J104" s="40">
        <v>43965.19</v>
      </c>
      <c r="K104" s="40">
        <v>47965.65</v>
      </c>
      <c r="L104" s="40">
        <v>51031.43</v>
      </c>
      <c r="N104" s="110"/>
    </row>
    <row r="105" spans="1:22" s="22" customFormat="1" ht="31.5">
      <c r="A105" s="26">
        <v>300970</v>
      </c>
      <c r="B105" s="26" t="e">
        <f t="shared" si="22"/>
        <v>#N/A</v>
      </c>
      <c r="C105" s="26">
        <v>603000</v>
      </c>
      <c r="D105" s="136"/>
      <c r="E105" s="72" t="s">
        <v>20</v>
      </c>
      <c r="F105" s="31"/>
      <c r="G105" s="32">
        <f t="shared" ref="G105:L105" si="25">IF(F104=0,0,G104/F104*100)</f>
        <v>107.99811569725892</v>
      </c>
      <c r="H105" s="32">
        <f t="shared" si="25"/>
        <v>95.54021735089654</v>
      </c>
      <c r="I105" s="32">
        <f t="shared" si="25"/>
        <v>106.82121919584955</v>
      </c>
      <c r="J105" s="32">
        <f t="shared" si="25"/>
        <v>106.7645420375827</v>
      </c>
      <c r="K105" s="32">
        <f t="shared" si="25"/>
        <v>109.09915321644237</v>
      </c>
      <c r="L105" s="32">
        <f t="shared" si="25"/>
        <v>106.3916156666281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v>295.10000000000002</v>
      </c>
      <c r="G107" s="108">
        <v>391</v>
      </c>
      <c r="H107" s="108">
        <v>417.4</v>
      </c>
      <c r="I107" s="108">
        <v>485</v>
      </c>
      <c r="J107" s="108">
        <v>527</v>
      </c>
      <c r="K107" s="108">
        <v>550</v>
      </c>
      <c r="L107" s="108">
        <v>570</v>
      </c>
      <c r="N107" s="151" t="s">
        <v>142</v>
      </c>
      <c r="O107" s="151"/>
      <c r="P107" s="151"/>
      <c r="Q107" s="151"/>
      <c r="R107" s="151"/>
      <c r="S107" s="151"/>
      <c r="T107" s="151"/>
      <c r="U107" s="151"/>
      <c r="V107" s="151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118</v>
      </c>
      <c r="E108" s="30" t="s">
        <v>43</v>
      </c>
      <c r="F108" s="40"/>
      <c r="G108" s="32">
        <f t="shared" ref="G108:L108" si="26">IF(F107=0,0,G107/F107*100)</f>
        <v>132.49745848864791</v>
      </c>
      <c r="H108" s="32">
        <f t="shared" si="26"/>
        <v>106.75191815856778</v>
      </c>
      <c r="I108" s="32">
        <f t="shared" si="26"/>
        <v>116.19549592716818</v>
      </c>
      <c r="J108" s="32">
        <f t="shared" si="26"/>
        <v>108.65979381443299</v>
      </c>
      <c r="K108" s="32">
        <f t="shared" si="26"/>
        <v>104.36432637571158</v>
      </c>
      <c r="L108" s="32">
        <f t="shared" si="26"/>
        <v>103.63636363636364</v>
      </c>
      <c r="N108" s="110"/>
    </row>
    <row r="109" spans="1:22" s="22" customFormat="1" ht="47.25">
      <c r="A109" s="26">
        <v>301010</v>
      </c>
      <c r="B109" s="26"/>
      <c r="C109" s="26"/>
      <c r="D109" s="75" t="s">
        <v>119</v>
      </c>
      <c r="E109" s="60" t="s">
        <v>43</v>
      </c>
      <c r="F109" s="124" t="e">
        <f t="shared" ref="F109:L109" si="27">VLOOKUP(VALUE(CONCATENATE($A$2,$C$4,$C58)),$B$1:$L$1000,MATCH(F$6,$B$6:$L$6,0),0)</f>
        <v>#N/A</v>
      </c>
      <c r="G109" s="124" t="e">
        <f t="shared" si="27"/>
        <v>#N/A</v>
      </c>
      <c r="H109" s="124" t="e">
        <f t="shared" si="27"/>
        <v>#N/A</v>
      </c>
      <c r="I109" s="124" t="e">
        <f t="shared" si="27"/>
        <v>#N/A</v>
      </c>
      <c r="J109" s="124" t="e">
        <f t="shared" si="27"/>
        <v>#N/A</v>
      </c>
      <c r="K109" s="124" t="e">
        <f t="shared" si="27"/>
        <v>#N/A</v>
      </c>
      <c r="L109" s="124" t="e">
        <f t="shared" si="27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121</v>
      </c>
      <c r="E110" s="60" t="s">
        <v>43</v>
      </c>
      <c r="F110" s="107" t="e">
        <f t="shared" ref="F110:L110" si="28">IF(F109=0,0,F108/F109)</f>
        <v>#N/A</v>
      </c>
      <c r="G110" s="107" t="e">
        <f t="shared" si="28"/>
        <v>#N/A</v>
      </c>
      <c r="H110" s="107" t="e">
        <f t="shared" si="28"/>
        <v>#N/A</v>
      </c>
      <c r="I110" s="107" t="e">
        <f t="shared" si="28"/>
        <v>#N/A</v>
      </c>
      <c r="J110" s="107" t="e">
        <f t="shared" si="28"/>
        <v>#N/A</v>
      </c>
      <c r="K110" s="107" t="e">
        <f t="shared" si="28"/>
        <v>#N/A</v>
      </c>
      <c r="L110" s="107" t="e">
        <f t="shared" si="28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152</v>
      </c>
      <c r="E111" s="24"/>
      <c r="F111" s="120">
        <f t="shared" ref="F111:L111" si="29">F107-(F113+F117+F121+F125+F129+F133+F137+F141+F145+F149)</f>
        <v>0</v>
      </c>
      <c r="G111" s="120">
        <f t="shared" si="29"/>
        <v>0</v>
      </c>
      <c r="H111" s="120">
        <f t="shared" si="29"/>
        <v>0</v>
      </c>
      <c r="I111" s="120">
        <f t="shared" si="29"/>
        <v>0</v>
      </c>
      <c r="J111" s="120">
        <f t="shared" si="29"/>
        <v>0</v>
      </c>
      <c r="K111" s="120">
        <f t="shared" si="29"/>
        <v>0</v>
      </c>
      <c r="L111" s="120">
        <f t="shared" si="29"/>
        <v>0</v>
      </c>
      <c r="N111" s="121" t="s">
        <v>153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51" t="s">
        <v>136</v>
      </c>
      <c r="O112" s="151"/>
      <c r="P112" s="151"/>
      <c r="Q112" s="151"/>
      <c r="R112" s="151"/>
      <c r="S112" s="151"/>
      <c r="T112" s="151"/>
      <c r="U112" s="151"/>
      <c r="V112" s="151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0">G158+G203</f>
        <v>0</v>
      </c>
      <c r="H113" s="35">
        <f t="shared" si="30"/>
        <v>0</v>
      </c>
      <c r="I113" s="35">
        <f t="shared" si="30"/>
        <v>0</v>
      </c>
      <c r="J113" s="35">
        <f t="shared" si="30"/>
        <v>0</v>
      </c>
      <c r="K113" s="35">
        <f t="shared" si="30"/>
        <v>0</v>
      </c>
      <c r="L113" s="35">
        <f t="shared" si="30"/>
        <v>0</v>
      </c>
      <c r="N113" s="151"/>
      <c r="O113" s="151"/>
      <c r="P113" s="151"/>
      <c r="Q113" s="151"/>
      <c r="R113" s="151"/>
      <c r="S113" s="151"/>
      <c r="T113" s="151"/>
      <c r="U113" s="151"/>
      <c r="V113" s="151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0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L115" si="31">IF(F113=0,0,G113/F113/IF(G114&lt;&gt;0,G114,100)*10000)</f>
        <v>0</v>
      </c>
      <c r="H115" s="32">
        <f t="shared" si="31"/>
        <v>0</v>
      </c>
      <c r="I115" s="32">
        <f t="shared" si="31"/>
        <v>0</v>
      </c>
      <c r="J115" s="32">
        <f t="shared" si="31"/>
        <v>0</v>
      </c>
      <c r="K115" s="32">
        <f t="shared" si="31"/>
        <v>0</v>
      </c>
      <c r="L115" s="32">
        <f t="shared" si="31"/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2">F162+F207</f>
        <v>0</v>
      </c>
      <c r="G117" s="35">
        <f t="shared" si="32"/>
        <v>0</v>
      </c>
      <c r="H117" s="35">
        <f t="shared" si="32"/>
        <v>0</v>
      </c>
      <c r="I117" s="35">
        <f t="shared" si="32"/>
        <v>0</v>
      </c>
      <c r="J117" s="35">
        <f t="shared" si="32"/>
        <v>0</v>
      </c>
      <c r="K117" s="35">
        <f t="shared" si="32"/>
        <v>0</v>
      </c>
      <c r="L117" s="35">
        <f t="shared" si="32"/>
        <v>0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L119" si="33">IF(F117=0,0,G117/F117/IF(G118&lt;&gt;0,G118,100)*10000)</f>
        <v>0</v>
      </c>
      <c r="H119" s="32">
        <f t="shared" si="33"/>
        <v>0</v>
      </c>
      <c r="I119" s="32">
        <f t="shared" si="33"/>
        <v>0</v>
      </c>
      <c r="J119" s="32">
        <f t="shared" si="33"/>
        <v>0</v>
      </c>
      <c r="K119" s="32">
        <f t="shared" si="33"/>
        <v>0</v>
      </c>
      <c r="L119" s="32">
        <f t="shared" si="33"/>
        <v>0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4">F166+F211</f>
        <v>0</v>
      </c>
      <c r="G121" s="35">
        <f t="shared" si="34"/>
        <v>0</v>
      </c>
      <c r="H121" s="35">
        <f t="shared" si="34"/>
        <v>0</v>
      </c>
      <c r="I121" s="35">
        <f t="shared" si="34"/>
        <v>0</v>
      </c>
      <c r="J121" s="35">
        <f t="shared" si="34"/>
        <v>0</v>
      </c>
      <c r="K121" s="35">
        <f t="shared" si="34"/>
        <v>0</v>
      </c>
      <c r="L121" s="35">
        <f t="shared" si="34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L123" si="35">IF(F121=0,0,G121/F121/IF(G122&lt;&gt;0,G122,100)*10000)</f>
        <v>0</v>
      </c>
      <c r="H123" s="32">
        <f t="shared" si="35"/>
        <v>0</v>
      </c>
      <c r="I123" s="32">
        <f t="shared" si="35"/>
        <v>0</v>
      </c>
      <c r="J123" s="32">
        <f t="shared" si="35"/>
        <v>0</v>
      </c>
      <c r="K123" s="32">
        <f t="shared" si="35"/>
        <v>0</v>
      </c>
      <c r="L123" s="32">
        <f t="shared" si="35"/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6">F170+F215</f>
        <v>0</v>
      </c>
      <c r="G125" s="35">
        <f t="shared" si="36"/>
        <v>0</v>
      </c>
      <c r="H125" s="35">
        <f t="shared" si="36"/>
        <v>0</v>
      </c>
      <c r="I125" s="35">
        <f t="shared" si="36"/>
        <v>0</v>
      </c>
      <c r="J125" s="35">
        <f t="shared" si="36"/>
        <v>0</v>
      </c>
      <c r="K125" s="35">
        <f t="shared" si="36"/>
        <v>0</v>
      </c>
      <c r="L125" s="35">
        <f t="shared" si="36"/>
        <v>0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L127" si="37">IF(F125=0,0,G125/F125/IF(G126&lt;&gt;0,G126,100)*10000)</f>
        <v>0</v>
      </c>
      <c r="H127" s="32">
        <f t="shared" si="37"/>
        <v>0</v>
      </c>
      <c r="I127" s="32">
        <f t="shared" si="37"/>
        <v>0</v>
      </c>
      <c r="J127" s="32">
        <f t="shared" si="37"/>
        <v>0</v>
      </c>
      <c r="K127" s="32">
        <f t="shared" si="37"/>
        <v>0</v>
      </c>
      <c r="L127" s="32">
        <f t="shared" si="37"/>
        <v>0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38">F174+F219</f>
        <v>283.60000000000002</v>
      </c>
      <c r="G129" s="35">
        <f t="shared" si="38"/>
        <v>380</v>
      </c>
      <c r="H129" s="35">
        <f t="shared" si="38"/>
        <v>405.09999999999997</v>
      </c>
      <c r="I129" s="35">
        <f t="shared" si="38"/>
        <v>471</v>
      </c>
      <c r="J129" s="35">
        <f t="shared" si="38"/>
        <v>512</v>
      </c>
      <c r="K129" s="35">
        <f t="shared" si="38"/>
        <v>535</v>
      </c>
      <c r="L129" s="35">
        <f t="shared" si="38"/>
        <v>555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L131" si="39">IF(F129=0,0,G129/F129/IF(G130&lt;&gt;0,G130,100)*10000)</f>
        <v>133.99153737658673</v>
      </c>
      <c r="H131" s="32">
        <f t="shared" si="39"/>
        <v>106.60526315789474</v>
      </c>
      <c r="I131" s="32">
        <f t="shared" si="39"/>
        <v>116.26758824981486</v>
      </c>
      <c r="J131" s="32">
        <f t="shared" si="39"/>
        <v>108.70488322717621</v>
      </c>
      <c r="K131" s="32">
        <f t="shared" si="39"/>
        <v>104.4921875</v>
      </c>
      <c r="L131" s="32">
        <f t="shared" si="39"/>
        <v>103.73831775700934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0">F178+F223</f>
        <v>0</v>
      </c>
      <c r="G133" s="35">
        <f t="shared" si="40"/>
        <v>0</v>
      </c>
      <c r="H133" s="35">
        <f t="shared" si="40"/>
        <v>0</v>
      </c>
      <c r="I133" s="35">
        <f t="shared" si="40"/>
        <v>0</v>
      </c>
      <c r="J133" s="35">
        <f t="shared" si="40"/>
        <v>0</v>
      </c>
      <c r="K133" s="35">
        <f t="shared" si="40"/>
        <v>0</v>
      </c>
      <c r="L133" s="35">
        <f t="shared" si="40"/>
        <v>0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L135" si="41">IF(F133=0,0,G133/F133/IF(G134&lt;&gt;0,G134,100)*10000)</f>
        <v>0</v>
      </c>
      <c r="H135" s="32">
        <f t="shared" si="41"/>
        <v>0</v>
      </c>
      <c r="I135" s="32">
        <f t="shared" si="41"/>
        <v>0</v>
      </c>
      <c r="J135" s="32">
        <f t="shared" si="41"/>
        <v>0</v>
      </c>
      <c r="K135" s="32">
        <f t="shared" si="41"/>
        <v>0</v>
      </c>
      <c r="L135" s="32">
        <f t="shared" si="41"/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2">F182+F227</f>
        <v>0</v>
      </c>
      <c r="G137" s="35">
        <f t="shared" si="42"/>
        <v>0</v>
      </c>
      <c r="H137" s="35">
        <f t="shared" si="42"/>
        <v>0</v>
      </c>
      <c r="I137" s="35">
        <f t="shared" si="42"/>
        <v>0</v>
      </c>
      <c r="J137" s="35">
        <f t="shared" si="42"/>
        <v>0</v>
      </c>
      <c r="K137" s="35">
        <f t="shared" si="42"/>
        <v>0</v>
      </c>
      <c r="L137" s="35">
        <f t="shared" si="42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L139" si="43">IF(F137=0,0,G137/F137/IF(G138&lt;&gt;0,G138,100)*10000)</f>
        <v>0</v>
      </c>
      <c r="H139" s="32">
        <f t="shared" si="43"/>
        <v>0</v>
      </c>
      <c r="I139" s="32">
        <f t="shared" si="43"/>
        <v>0</v>
      </c>
      <c r="J139" s="32">
        <f t="shared" si="43"/>
        <v>0</v>
      </c>
      <c r="K139" s="32">
        <f t="shared" si="43"/>
        <v>0</v>
      </c>
      <c r="L139" s="32">
        <f t="shared" si="43"/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4">F186+F231</f>
        <v>11.5</v>
      </c>
      <c r="G141" s="35">
        <f t="shared" si="44"/>
        <v>11</v>
      </c>
      <c r="H141" s="35">
        <f t="shared" si="44"/>
        <v>12.3</v>
      </c>
      <c r="I141" s="35">
        <f t="shared" si="44"/>
        <v>14</v>
      </c>
      <c r="J141" s="35">
        <f t="shared" si="44"/>
        <v>15</v>
      </c>
      <c r="K141" s="35">
        <f t="shared" si="44"/>
        <v>15</v>
      </c>
      <c r="L141" s="35">
        <f t="shared" si="44"/>
        <v>15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L143" si="45">IF(F141=0,0,G141/F141/IF(G142&lt;&gt;0,G142,100)*10000)</f>
        <v>95.65217391304347</v>
      </c>
      <c r="H143" s="32">
        <f t="shared" si="45"/>
        <v>111.81818181818181</v>
      </c>
      <c r="I143" s="32">
        <f t="shared" si="45"/>
        <v>113.82113821138211</v>
      </c>
      <c r="J143" s="32">
        <f t="shared" si="45"/>
        <v>107.14285714285714</v>
      </c>
      <c r="K143" s="32">
        <f t="shared" si="45"/>
        <v>100</v>
      </c>
      <c r="L143" s="32">
        <f t="shared" si="45"/>
        <v>100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6">F190+F235</f>
        <v>0</v>
      </c>
      <c r="G145" s="35">
        <f t="shared" si="46"/>
        <v>0</v>
      </c>
      <c r="H145" s="35">
        <f t="shared" si="46"/>
        <v>0</v>
      </c>
      <c r="I145" s="35">
        <f t="shared" si="46"/>
        <v>0</v>
      </c>
      <c r="J145" s="35">
        <f t="shared" si="46"/>
        <v>0</v>
      </c>
      <c r="K145" s="35">
        <f t="shared" si="46"/>
        <v>0</v>
      </c>
      <c r="L145" s="35">
        <f t="shared" si="46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L147" si="47">IF(F145=0,0,G145/F145/IF(G146&lt;&gt;0,G146,100)*10000)</f>
        <v>0</v>
      </c>
      <c r="H147" s="32">
        <f t="shared" si="47"/>
        <v>0</v>
      </c>
      <c r="I147" s="32">
        <f t="shared" si="47"/>
        <v>0</v>
      </c>
      <c r="J147" s="32">
        <f t="shared" si="47"/>
        <v>0</v>
      </c>
      <c r="K147" s="32">
        <f t="shared" si="47"/>
        <v>0</v>
      </c>
      <c r="L147" s="32">
        <f t="shared" si="47"/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48">G194+G239</f>
        <v>0</v>
      </c>
      <c r="H149" s="35">
        <f t="shared" si="48"/>
        <v>0</v>
      </c>
      <c r="I149" s="35">
        <f t="shared" si="48"/>
        <v>0</v>
      </c>
      <c r="J149" s="35">
        <f t="shared" si="48"/>
        <v>0</v>
      </c>
      <c r="K149" s="35">
        <f t="shared" si="48"/>
        <v>0</v>
      </c>
      <c r="L149" s="35">
        <f t="shared" si="48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L151" si="49">IF(F149=0,0,G149/F149/IF(G150&lt;&gt;0,G150,100)*10000)</f>
        <v>0</v>
      </c>
      <c r="H151" s="32">
        <f t="shared" si="49"/>
        <v>0</v>
      </c>
      <c r="I151" s="32">
        <f t="shared" si="49"/>
        <v>0</v>
      </c>
      <c r="J151" s="32">
        <f t="shared" si="49"/>
        <v>0</v>
      </c>
      <c r="K151" s="32">
        <f t="shared" si="49"/>
        <v>0</v>
      </c>
      <c r="L151" s="32">
        <f t="shared" si="49"/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68.8</v>
      </c>
      <c r="G153" s="40">
        <v>86.3</v>
      </c>
      <c r="H153" s="40">
        <v>104</v>
      </c>
      <c r="I153" s="40">
        <v>120</v>
      </c>
      <c r="J153" s="40">
        <v>130</v>
      </c>
      <c r="K153" s="40">
        <v>135</v>
      </c>
      <c r="L153" s="40">
        <v>139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0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0"/>
        <v>117.43707995365006</v>
      </c>
      <c r="H154" s="36">
        <f t="shared" si="50"/>
        <v>119.95605769230768</v>
      </c>
      <c r="I154" s="36">
        <f t="shared" si="50"/>
        <v>116.75666666666666</v>
      </c>
      <c r="J154" s="36">
        <f t="shared" si="50"/>
        <v>109.13846153846154</v>
      </c>
      <c r="K154" s="36">
        <f t="shared" si="50"/>
        <v>104.64444444444445</v>
      </c>
      <c r="L154" s="36">
        <f t="shared" si="50"/>
        <v>104.02158273381295</v>
      </c>
      <c r="N154" s="151" t="s">
        <v>144</v>
      </c>
      <c r="O154" s="151"/>
      <c r="P154" s="151"/>
      <c r="Q154" s="151"/>
      <c r="R154" s="151"/>
      <c r="S154" s="151"/>
      <c r="T154" s="151"/>
      <c r="U154" s="151"/>
      <c r="V154" s="151"/>
      <c r="W154" s="151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L155" si="51">IF(F153=0,0,G153/F153/IF(G154&lt;&gt;0,G154,100)*10000)</f>
        <v>106.81127848302673</v>
      </c>
      <c r="H155" s="32">
        <f t="shared" si="51"/>
        <v>100.4616621128056</v>
      </c>
      <c r="I155" s="32">
        <f t="shared" si="51"/>
        <v>98.824862578538315</v>
      </c>
      <c r="J155" s="32">
        <f t="shared" si="51"/>
        <v>99.262287379005727</v>
      </c>
      <c r="K155" s="32">
        <f t="shared" si="51"/>
        <v>99.237140010127902</v>
      </c>
      <c r="L155" s="32">
        <f t="shared" si="51"/>
        <v>98.982307572113243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154</v>
      </c>
      <c r="E156" s="38"/>
      <c r="F156" s="120">
        <f>F153-(F158+F162+F166+F170+F174+F178+F182+F186+F190+F194)</f>
        <v>0</v>
      </c>
      <c r="G156" s="120">
        <f t="shared" ref="G156:L156" si="52">G153-(G158+G162+G166+G170+G174+G178+G182+G186+G190+G194)</f>
        <v>0</v>
      </c>
      <c r="H156" s="120">
        <f t="shared" si="52"/>
        <v>0</v>
      </c>
      <c r="I156" s="120">
        <f t="shared" si="52"/>
        <v>0</v>
      </c>
      <c r="J156" s="120">
        <f t="shared" si="52"/>
        <v>0</v>
      </c>
      <c r="K156" s="120">
        <f t="shared" si="52"/>
        <v>0</v>
      </c>
      <c r="L156" s="120">
        <f t="shared" si="52"/>
        <v>0</v>
      </c>
      <c r="N156" s="122" t="s">
        <v>155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3">IF(F158=0,0,G158/F158/IF(G159&lt;&gt;0,G159,100)*10000)</f>
        <v>0</v>
      </c>
      <c r="H160" s="32">
        <f t="shared" si="53"/>
        <v>0</v>
      </c>
      <c r="I160" s="32">
        <f t="shared" si="53"/>
        <v>0</v>
      </c>
      <c r="J160" s="32">
        <f t="shared" si="53"/>
        <v>0</v>
      </c>
      <c r="K160" s="32">
        <f t="shared" si="53"/>
        <v>0</v>
      </c>
      <c r="L160" s="32">
        <f t="shared" si="53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4">IF(F162=0,0,G162/F162/IF(G163&lt;&gt;0,G163,100)*10000)</f>
        <v>0</v>
      </c>
      <c r="H164" s="32">
        <f t="shared" si="54"/>
        <v>0</v>
      </c>
      <c r="I164" s="32">
        <f t="shared" si="54"/>
        <v>0</v>
      </c>
      <c r="J164" s="32">
        <f t="shared" si="54"/>
        <v>0</v>
      </c>
      <c r="K164" s="32">
        <f t="shared" si="54"/>
        <v>0</v>
      </c>
      <c r="L164" s="32">
        <f t="shared" si="54"/>
        <v>0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5">IF(F166=0,0,G166/F166/IF(G167&lt;&gt;0,G167,100)*10000)</f>
        <v>0</v>
      </c>
      <c r="H168" s="32">
        <f t="shared" si="55"/>
        <v>0</v>
      </c>
      <c r="I168" s="32">
        <f t="shared" si="55"/>
        <v>0</v>
      </c>
      <c r="J168" s="32">
        <f t="shared" si="55"/>
        <v>0</v>
      </c>
      <c r="K168" s="32">
        <f t="shared" si="55"/>
        <v>0</v>
      </c>
      <c r="L168" s="32">
        <f t="shared" si="55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6">IF(F170=0,0,G170/F170/IF(G171&lt;&gt;0,G171,100)*10000)</f>
        <v>0</v>
      </c>
      <c r="H172" s="32">
        <f t="shared" si="56"/>
        <v>0</v>
      </c>
      <c r="I172" s="32">
        <f t="shared" si="56"/>
        <v>0</v>
      </c>
      <c r="J172" s="32">
        <f t="shared" si="56"/>
        <v>0</v>
      </c>
      <c r="K172" s="32">
        <f t="shared" si="56"/>
        <v>0</v>
      </c>
      <c r="L172" s="32">
        <f t="shared" si="56"/>
        <v>0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57.3</v>
      </c>
      <c r="G174" s="40">
        <v>75.3</v>
      </c>
      <c r="H174" s="40">
        <v>91.7</v>
      </c>
      <c r="I174" s="40">
        <v>106</v>
      </c>
      <c r="J174" s="40">
        <v>115</v>
      </c>
      <c r="K174" s="40">
        <v>120</v>
      </c>
      <c r="L174" s="40">
        <v>124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>
        <v>119.4</v>
      </c>
      <c r="H175" s="40">
        <v>121.6</v>
      </c>
      <c r="I175" s="40">
        <v>116.5</v>
      </c>
      <c r="J175" s="40">
        <v>109</v>
      </c>
      <c r="K175" s="40">
        <v>104.6</v>
      </c>
      <c r="L175" s="40">
        <v>104</v>
      </c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7">IF(F174=0,0,G174/F174/IF(G175&lt;&gt;0,G175,100)*10000)</f>
        <v>110.06165206486185</v>
      </c>
      <c r="H176" s="32">
        <f t="shared" si="57"/>
        <v>100.14765499405887</v>
      </c>
      <c r="I176" s="32">
        <f t="shared" si="57"/>
        <v>99.222600287371122</v>
      </c>
      <c r="J176" s="32">
        <f t="shared" si="57"/>
        <v>99.532629392418229</v>
      </c>
      <c r="K176" s="32">
        <f t="shared" si="57"/>
        <v>99.758915953113302</v>
      </c>
      <c r="L176" s="32">
        <f t="shared" si="57"/>
        <v>99.358974358974365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58">IF(F178=0,0,G178/F178/IF(G179&lt;&gt;0,G179,100)*10000)</f>
        <v>0</v>
      </c>
      <c r="H180" s="32">
        <f t="shared" si="58"/>
        <v>0</v>
      </c>
      <c r="I180" s="32">
        <f t="shared" si="58"/>
        <v>0</v>
      </c>
      <c r="J180" s="32">
        <f t="shared" si="58"/>
        <v>0</v>
      </c>
      <c r="K180" s="32">
        <f t="shared" si="58"/>
        <v>0</v>
      </c>
      <c r="L180" s="32">
        <f t="shared" si="58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59">IF(F182=0,0,G182/F182/IF(G183&lt;&gt;0,G183,100)*10000)</f>
        <v>0</v>
      </c>
      <c r="H184" s="32">
        <f t="shared" si="59"/>
        <v>0</v>
      </c>
      <c r="I184" s="32">
        <f t="shared" si="59"/>
        <v>0</v>
      </c>
      <c r="J184" s="32">
        <f t="shared" si="59"/>
        <v>0</v>
      </c>
      <c r="K184" s="32">
        <f t="shared" si="59"/>
        <v>0</v>
      </c>
      <c r="L184" s="32">
        <f t="shared" si="59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>
        <v>11.5</v>
      </c>
      <c r="G186" s="40">
        <v>11</v>
      </c>
      <c r="H186" s="40">
        <v>12.3</v>
      </c>
      <c r="I186" s="40">
        <v>14</v>
      </c>
      <c r="J186" s="40">
        <v>15</v>
      </c>
      <c r="K186" s="40">
        <v>15</v>
      </c>
      <c r="L186" s="40">
        <v>15</v>
      </c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>
        <v>104</v>
      </c>
      <c r="H187" s="40">
        <v>107.7</v>
      </c>
      <c r="I187" s="40">
        <v>118.7</v>
      </c>
      <c r="J187" s="40">
        <v>110.2</v>
      </c>
      <c r="K187" s="40">
        <v>105</v>
      </c>
      <c r="L187" s="40">
        <v>104.2</v>
      </c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0">IF(F186=0,0,G186/F186/IF(G187&lt;&gt;0,G187,100)*10000)</f>
        <v>91.973244147157203</v>
      </c>
      <c r="H188" s="32">
        <f t="shared" si="60"/>
        <v>103.82375284882249</v>
      </c>
      <c r="I188" s="32">
        <f t="shared" si="60"/>
        <v>95.889754179765887</v>
      </c>
      <c r="J188" s="32">
        <f t="shared" si="60"/>
        <v>97.225823178636247</v>
      </c>
      <c r="K188" s="32">
        <f t="shared" si="60"/>
        <v>95.238095238095241</v>
      </c>
      <c r="L188" s="32">
        <f t="shared" si="60"/>
        <v>95.969289827255267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1">IF(F190=0,0,G190/F190/IF(G191&lt;&gt;0,G191,100)*10000)</f>
        <v>0</v>
      </c>
      <c r="H192" s="32">
        <f t="shared" si="61"/>
        <v>0</v>
      </c>
      <c r="I192" s="32">
        <f t="shared" si="61"/>
        <v>0</v>
      </c>
      <c r="J192" s="32">
        <f t="shared" si="61"/>
        <v>0</v>
      </c>
      <c r="K192" s="32">
        <f t="shared" si="61"/>
        <v>0</v>
      </c>
      <c r="L192" s="32">
        <f t="shared" si="61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2">IF(F194=0,0,G194/F194/IF(G195&lt;&gt;0,G195,100)*10000)</f>
        <v>0</v>
      </c>
      <c r="H196" s="32">
        <f t="shared" si="62"/>
        <v>0</v>
      </c>
      <c r="I196" s="32">
        <f t="shared" si="62"/>
        <v>0</v>
      </c>
      <c r="J196" s="32">
        <f t="shared" si="62"/>
        <v>0</v>
      </c>
      <c r="K196" s="32">
        <f t="shared" si="62"/>
        <v>0</v>
      </c>
      <c r="L196" s="32">
        <f t="shared" si="62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>
        <v>226.3</v>
      </c>
      <c r="G198" s="39">
        <v>304.7</v>
      </c>
      <c r="H198" s="40">
        <v>313.39999999999998</v>
      </c>
      <c r="I198" s="40">
        <v>365</v>
      </c>
      <c r="J198" s="40">
        <v>397</v>
      </c>
      <c r="K198" s="40">
        <v>415</v>
      </c>
      <c r="L198" s="40">
        <v>431</v>
      </c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3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100</v>
      </c>
      <c r="G199" s="125">
        <f t="shared" si="63"/>
        <v>119.4</v>
      </c>
      <c r="H199" s="125">
        <f t="shared" si="63"/>
        <v>121.6</v>
      </c>
      <c r="I199" s="125">
        <f t="shared" si="63"/>
        <v>116.5</v>
      </c>
      <c r="J199" s="125">
        <f t="shared" si="63"/>
        <v>109</v>
      </c>
      <c r="K199" s="125">
        <f t="shared" si="63"/>
        <v>104.6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104</v>
      </c>
      <c r="N199" s="151" t="s">
        <v>145</v>
      </c>
      <c r="O199" s="151"/>
      <c r="P199" s="151"/>
      <c r="Q199" s="151"/>
      <c r="R199" s="151"/>
      <c r="S199" s="151"/>
      <c r="T199" s="151"/>
      <c r="U199" s="151"/>
      <c r="V199" s="151"/>
      <c r="W199" s="151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4">IF(F198=0,0,G198/F198/IF(G199&lt;&gt;0,G199,100)*10000)</f>
        <v>112.76740159776641</v>
      </c>
      <c r="H200" s="32">
        <f t="shared" si="64"/>
        <v>84.584923911353698</v>
      </c>
      <c r="I200" s="32">
        <f t="shared" si="64"/>
        <v>99.969598286548489</v>
      </c>
      <c r="J200" s="32">
        <f t="shared" si="64"/>
        <v>99.786351640065348</v>
      </c>
      <c r="K200" s="32">
        <f t="shared" si="64"/>
        <v>99.93690730189617</v>
      </c>
      <c r="L200" s="32">
        <f t="shared" si="64"/>
        <v>99.86098239110288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157</v>
      </c>
      <c r="E201" s="47"/>
      <c r="F201" s="120">
        <f>F198-(F203+F207+F211+F215+F219+F223+F227+F231+F235+F239)</f>
        <v>0</v>
      </c>
      <c r="G201" s="120">
        <f t="shared" ref="G201:L201" si="65">G198-(G203+G207+G211+G215+G219+G223+G227+G231+G235+G239)</f>
        <v>0</v>
      </c>
      <c r="H201" s="120">
        <f t="shared" si="65"/>
        <v>0</v>
      </c>
      <c r="I201" s="120">
        <f t="shared" si="65"/>
        <v>0</v>
      </c>
      <c r="J201" s="120">
        <f t="shared" si="65"/>
        <v>0</v>
      </c>
      <c r="K201" s="120">
        <f t="shared" si="65"/>
        <v>0</v>
      </c>
      <c r="L201" s="120">
        <f t="shared" si="65"/>
        <v>0</v>
      </c>
      <c r="N201" s="122" t="s">
        <v>156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6">IF(F203=0,0,G203/F203/IF(G204&lt;&gt;0,G204,100)*10000)</f>
        <v>0</v>
      </c>
      <c r="H205" s="32">
        <f t="shared" si="66"/>
        <v>0</v>
      </c>
      <c r="I205" s="32">
        <f t="shared" si="66"/>
        <v>0</v>
      </c>
      <c r="J205" s="32">
        <f t="shared" si="66"/>
        <v>0</v>
      </c>
      <c r="K205" s="32">
        <f t="shared" si="66"/>
        <v>0</v>
      </c>
      <c r="L205" s="32">
        <f t="shared" si="66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7">IF(F207=0,0,G207/F207/IF(G208&lt;&gt;0,G208,100)*10000)</f>
        <v>0</v>
      </c>
      <c r="H209" s="32">
        <f t="shared" si="67"/>
        <v>0</v>
      </c>
      <c r="I209" s="32">
        <f t="shared" si="67"/>
        <v>0</v>
      </c>
      <c r="J209" s="32">
        <f t="shared" si="67"/>
        <v>0</v>
      </c>
      <c r="K209" s="32">
        <f t="shared" si="67"/>
        <v>0</v>
      </c>
      <c r="L209" s="32">
        <f t="shared" si="67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68">IF(F211=0,0,G211/F211/IF(G212&lt;&gt;0,G212,100)*10000)</f>
        <v>0</v>
      </c>
      <c r="H213" s="32">
        <f t="shared" si="68"/>
        <v>0</v>
      </c>
      <c r="I213" s="32">
        <f t="shared" si="68"/>
        <v>0</v>
      </c>
      <c r="J213" s="32">
        <f t="shared" si="68"/>
        <v>0</v>
      </c>
      <c r="K213" s="32">
        <f t="shared" si="68"/>
        <v>0</v>
      </c>
      <c r="L213" s="32">
        <f t="shared" si="68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 t="shared" ref="G217:L217" si="69">IF(F215=0,0,G215/F215/IF(G216&lt;&gt;0,G216,100)*10000)</f>
        <v>0</v>
      </c>
      <c r="H217" s="32">
        <f t="shared" si="69"/>
        <v>0</v>
      </c>
      <c r="I217" s="32">
        <f t="shared" si="69"/>
        <v>0</v>
      </c>
      <c r="J217" s="32">
        <f t="shared" si="69"/>
        <v>0</v>
      </c>
      <c r="K217" s="32">
        <f t="shared" si="69"/>
        <v>0</v>
      </c>
      <c r="L217" s="32">
        <f t="shared" si="69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>
        <v>226.3</v>
      </c>
      <c r="G219" s="40">
        <v>304.7</v>
      </c>
      <c r="H219" s="40">
        <v>313.39999999999998</v>
      </c>
      <c r="I219" s="40">
        <v>365</v>
      </c>
      <c r="J219" s="40">
        <v>397</v>
      </c>
      <c r="K219" s="40">
        <v>415</v>
      </c>
      <c r="L219" s="40">
        <v>431</v>
      </c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>
        <v>119.4</v>
      </c>
      <c r="H220" s="40">
        <v>121.6</v>
      </c>
      <c r="I220" s="40">
        <v>116.5</v>
      </c>
      <c r="J220" s="40">
        <v>109</v>
      </c>
      <c r="K220" s="40">
        <v>104.6</v>
      </c>
      <c r="L220" s="40">
        <v>104</v>
      </c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0">IF(F219=0,0,G219/F219/IF(G220&lt;&gt;0,G220,100)*10000)</f>
        <v>112.76740159776641</v>
      </c>
      <c r="H221" s="32">
        <f t="shared" si="70"/>
        <v>84.584923911353698</v>
      </c>
      <c r="I221" s="32">
        <f t="shared" si="70"/>
        <v>99.969598286548489</v>
      </c>
      <c r="J221" s="32">
        <f t="shared" si="70"/>
        <v>99.786351640065348</v>
      </c>
      <c r="K221" s="32">
        <f t="shared" si="70"/>
        <v>99.93690730189617</v>
      </c>
      <c r="L221" s="32">
        <f t="shared" si="70"/>
        <v>99.86098239110288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1">IF(F223=0,0,G223/F223/IF(G224&lt;&gt;0,G224,100)*10000)</f>
        <v>0</v>
      </c>
      <c r="H225" s="32">
        <f t="shared" si="71"/>
        <v>0</v>
      </c>
      <c r="I225" s="32">
        <f t="shared" si="71"/>
        <v>0</v>
      </c>
      <c r="J225" s="32">
        <f t="shared" si="71"/>
        <v>0</v>
      </c>
      <c r="K225" s="32">
        <f t="shared" si="71"/>
        <v>0</v>
      </c>
      <c r="L225" s="32">
        <f t="shared" si="71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2">IF(F227=0,0,G227/F227/IF(G228&lt;&gt;0,G228,100)*10000)</f>
        <v>0</v>
      </c>
      <c r="H229" s="32">
        <f t="shared" si="72"/>
        <v>0</v>
      </c>
      <c r="I229" s="32">
        <f t="shared" si="72"/>
        <v>0</v>
      </c>
      <c r="J229" s="32">
        <f t="shared" si="72"/>
        <v>0</v>
      </c>
      <c r="K229" s="32">
        <f t="shared" si="72"/>
        <v>0</v>
      </c>
      <c r="L229" s="32">
        <f t="shared" si="72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3">IF(F231=0,0,G231/F231/IF(G232&lt;&gt;0,G232,100)*10000)</f>
        <v>0</v>
      </c>
      <c r="H233" s="32">
        <f t="shared" si="73"/>
        <v>0</v>
      </c>
      <c r="I233" s="32">
        <f t="shared" si="73"/>
        <v>0</v>
      </c>
      <c r="J233" s="32">
        <f t="shared" si="73"/>
        <v>0</v>
      </c>
      <c r="K233" s="32">
        <f t="shared" si="73"/>
        <v>0</v>
      </c>
      <c r="L233" s="32">
        <f t="shared" si="73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4">IF(F235=0,0,G235/F235/IF(G236&lt;&gt;0,G236,100)*10000)</f>
        <v>0</v>
      </c>
      <c r="H237" s="32">
        <f t="shared" si="74"/>
        <v>0</v>
      </c>
      <c r="I237" s="32">
        <f t="shared" si="74"/>
        <v>0</v>
      </c>
      <c r="J237" s="32">
        <f t="shared" si="74"/>
        <v>0</v>
      </c>
      <c r="K237" s="32">
        <f t="shared" si="74"/>
        <v>0</v>
      </c>
      <c r="L237" s="32">
        <f t="shared" si="74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5">IF(F239=0,0,G239/F239/IF(G240&lt;&gt;0,G240,100)*10000)</f>
        <v>0</v>
      </c>
      <c r="H241" s="32">
        <f t="shared" si="75"/>
        <v>0</v>
      </c>
      <c r="I241" s="32">
        <f t="shared" si="75"/>
        <v>0</v>
      </c>
      <c r="J241" s="32">
        <f t="shared" si="75"/>
        <v>0</v>
      </c>
      <c r="K241" s="32">
        <f t="shared" si="75"/>
        <v>0</v>
      </c>
      <c r="L241" s="32">
        <f t="shared" si="75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v>81.8</v>
      </c>
      <c r="G243" s="40">
        <v>57.4</v>
      </c>
      <c r="H243" s="40">
        <v>53.1</v>
      </c>
      <c r="I243" s="40">
        <v>61</v>
      </c>
      <c r="J243" s="40">
        <v>66</v>
      </c>
      <c r="K243" s="40">
        <v>68</v>
      </c>
      <c r="L243" s="40">
        <v>70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 t="shared" ref="F244:L244" si="76"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100</v>
      </c>
      <c r="G244" s="125">
        <f t="shared" si="76"/>
        <v>100</v>
      </c>
      <c r="H244" s="125">
        <f t="shared" si="76"/>
        <v>100</v>
      </c>
      <c r="I244" s="125">
        <f t="shared" si="76"/>
        <v>100</v>
      </c>
      <c r="J244" s="125">
        <f t="shared" si="76"/>
        <v>100</v>
      </c>
      <c r="K244" s="125">
        <f t="shared" si="76"/>
        <v>100</v>
      </c>
      <c r="L244" s="125">
        <f t="shared" si="76"/>
        <v>100</v>
      </c>
      <c r="N244" s="151" t="s">
        <v>146</v>
      </c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77">IF(F243=0,0,G243/F243/IF(G244&lt;&gt;0,G244,100)*10000)</f>
        <v>70.171149144254272</v>
      </c>
      <c r="H245" s="32">
        <f t="shared" si="77"/>
        <v>92.508710801393732</v>
      </c>
      <c r="I245" s="32">
        <f t="shared" si="77"/>
        <v>114.87758945386064</v>
      </c>
      <c r="J245" s="32">
        <f t="shared" si="77"/>
        <v>108.19672131147541</v>
      </c>
      <c r="K245" s="32">
        <f t="shared" si="77"/>
        <v>103.03030303030303</v>
      </c>
      <c r="L245" s="32">
        <f t="shared" si="77"/>
        <v>102.94117647058822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158</v>
      </c>
      <c r="E246" s="24"/>
      <c r="F246" s="120">
        <f>F243-(F248+F252+F256+F260+F264+F268+F272+F276+F280+F284)</f>
        <v>0</v>
      </c>
      <c r="G246" s="120">
        <f t="shared" ref="G246:L246" si="78">G243-(G248+G252+G256+G260+G264+G268+G272+G276+G280+G284)</f>
        <v>0</v>
      </c>
      <c r="H246" s="120">
        <f t="shared" si="78"/>
        <v>0</v>
      </c>
      <c r="I246" s="120">
        <f>I243-(I248+I252+I256+I260+I264+I268+I272+I276+I280+I284)</f>
        <v>0</v>
      </c>
      <c r="J246" s="120">
        <f t="shared" si="78"/>
        <v>0</v>
      </c>
      <c r="K246" s="120">
        <f t="shared" si="78"/>
        <v>0</v>
      </c>
      <c r="L246" s="120">
        <f t="shared" si="78"/>
        <v>0</v>
      </c>
      <c r="N246" s="122" t="s">
        <v>159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51" t="s">
        <v>141</v>
      </c>
      <c r="O247" s="151"/>
      <c r="P247" s="151"/>
      <c r="Q247" s="151"/>
      <c r="R247" s="151"/>
      <c r="S247" s="151"/>
      <c r="T247" s="151"/>
      <c r="U247" s="151"/>
      <c r="V247" s="151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79">G293+G338</f>
        <v>0</v>
      </c>
      <c r="H248" s="28">
        <f t="shared" si="79"/>
        <v>0</v>
      </c>
      <c r="I248" s="28">
        <f t="shared" si="79"/>
        <v>0</v>
      </c>
      <c r="J248" s="28">
        <f t="shared" si="79"/>
        <v>0</v>
      </c>
      <c r="K248" s="28">
        <f t="shared" si="79"/>
        <v>0</v>
      </c>
      <c r="L248" s="28">
        <f t="shared" si="79"/>
        <v>0</v>
      </c>
      <c r="N248" s="151"/>
      <c r="O248" s="151"/>
      <c r="P248" s="151"/>
      <c r="Q248" s="151"/>
      <c r="R248" s="151"/>
      <c r="S248" s="151"/>
      <c r="T248" s="151"/>
      <c r="U248" s="151"/>
      <c r="V248" s="151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0">IF(F248=0,0,G248/F248/IF(G249&lt;&gt;0,G249,100)*10000)</f>
        <v>0</v>
      </c>
      <c r="H250" s="32">
        <f t="shared" si="80"/>
        <v>0</v>
      </c>
      <c r="I250" s="32">
        <f t="shared" si="80"/>
        <v>0</v>
      </c>
      <c r="J250" s="32">
        <f t="shared" si="80"/>
        <v>0</v>
      </c>
      <c r="K250" s="32">
        <f t="shared" si="80"/>
        <v>0</v>
      </c>
      <c r="L250" s="32">
        <f t="shared" si="80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1">F297+F342</f>
        <v>0</v>
      </c>
      <c r="G252" s="28">
        <f t="shared" si="81"/>
        <v>0</v>
      </c>
      <c r="H252" s="28">
        <f t="shared" si="81"/>
        <v>0</v>
      </c>
      <c r="I252" s="28">
        <f t="shared" si="81"/>
        <v>0</v>
      </c>
      <c r="J252" s="28">
        <f t="shared" si="81"/>
        <v>0</v>
      </c>
      <c r="K252" s="28">
        <f t="shared" si="81"/>
        <v>0</v>
      </c>
      <c r="L252" s="28">
        <f t="shared" si="81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2">IF(F252=0,0,G252/F252/IF(G253&lt;&gt;0,G253,100)*10000)</f>
        <v>0</v>
      </c>
      <c r="H254" s="32">
        <f t="shared" si="82"/>
        <v>0</v>
      </c>
      <c r="I254" s="32">
        <f t="shared" si="82"/>
        <v>0</v>
      </c>
      <c r="J254" s="32">
        <f t="shared" si="82"/>
        <v>0</v>
      </c>
      <c r="K254" s="32">
        <f t="shared" si="82"/>
        <v>0</v>
      </c>
      <c r="L254" s="32">
        <f t="shared" si="82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3">F301+F346</f>
        <v>0</v>
      </c>
      <c r="G256" s="28">
        <f t="shared" si="83"/>
        <v>0</v>
      </c>
      <c r="H256" s="28">
        <f t="shared" si="83"/>
        <v>0</v>
      </c>
      <c r="I256" s="28">
        <f t="shared" si="83"/>
        <v>0</v>
      </c>
      <c r="J256" s="28">
        <f t="shared" si="83"/>
        <v>0</v>
      </c>
      <c r="K256" s="28">
        <f t="shared" si="83"/>
        <v>0</v>
      </c>
      <c r="L256" s="28">
        <f t="shared" si="83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4">IF(F256=0,0,G256/F256/IF(G257&lt;&gt;0,G257,100)*10000)</f>
        <v>0</v>
      </c>
      <c r="H258" s="32">
        <f t="shared" si="84"/>
        <v>0</v>
      </c>
      <c r="I258" s="32">
        <f t="shared" si="84"/>
        <v>0</v>
      </c>
      <c r="J258" s="32">
        <f t="shared" si="84"/>
        <v>0</v>
      </c>
      <c r="K258" s="32">
        <f t="shared" si="84"/>
        <v>0</v>
      </c>
      <c r="L258" s="32">
        <f t="shared" si="84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5">F305+F350</f>
        <v>0</v>
      </c>
      <c r="G260" s="28">
        <f t="shared" si="85"/>
        <v>0</v>
      </c>
      <c r="H260" s="28">
        <f t="shared" si="85"/>
        <v>0</v>
      </c>
      <c r="I260" s="28">
        <f t="shared" si="85"/>
        <v>0</v>
      </c>
      <c r="J260" s="28">
        <f t="shared" si="85"/>
        <v>0</v>
      </c>
      <c r="K260" s="28">
        <f t="shared" si="85"/>
        <v>0</v>
      </c>
      <c r="L260" s="28">
        <f t="shared" si="85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120</v>
      </c>
      <c r="E262" s="30" t="s">
        <v>20</v>
      </c>
      <c r="F262" s="31"/>
      <c r="G262" s="32">
        <f t="shared" ref="G262:L262" si="86">IF(F260=0,0,G260/F260/IF(G261&lt;&gt;0,G261,100)*10000)</f>
        <v>0</v>
      </c>
      <c r="H262" s="32">
        <f t="shared" si="86"/>
        <v>0</v>
      </c>
      <c r="I262" s="32">
        <f t="shared" si="86"/>
        <v>0</v>
      </c>
      <c r="J262" s="32">
        <f t="shared" si="86"/>
        <v>0</v>
      </c>
      <c r="K262" s="32">
        <f t="shared" si="86"/>
        <v>0</v>
      </c>
      <c r="L262" s="32">
        <f t="shared" si="86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120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87">F309+F354</f>
        <v>81.8</v>
      </c>
      <c r="G264" s="28">
        <f t="shared" si="87"/>
        <v>57.4</v>
      </c>
      <c r="H264" s="28">
        <f t="shared" si="87"/>
        <v>53.1</v>
      </c>
      <c r="I264" s="28">
        <f t="shared" si="87"/>
        <v>61</v>
      </c>
      <c r="J264" s="28">
        <f t="shared" si="87"/>
        <v>66</v>
      </c>
      <c r="K264" s="28">
        <f t="shared" si="87"/>
        <v>68</v>
      </c>
      <c r="L264" s="28">
        <f t="shared" si="87"/>
        <v>70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88">IF(F264=0,0,G264/F264/IF(G265&lt;&gt;0,G265,100)*10000)</f>
        <v>70.171149144254272</v>
      </c>
      <c r="H266" s="32">
        <f t="shared" si="88"/>
        <v>92.508710801393732</v>
      </c>
      <c r="I266" s="32">
        <f t="shared" si="88"/>
        <v>114.87758945386064</v>
      </c>
      <c r="J266" s="32">
        <f t="shared" si="88"/>
        <v>108.19672131147541</v>
      </c>
      <c r="K266" s="32">
        <f t="shared" si="88"/>
        <v>103.03030303030303</v>
      </c>
      <c r="L266" s="32">
        <f t="shared" si="88"/>
        <v>102.94117647058822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89">F313+F358</f>
        <v>0</v>
      </c>
      <c r="G268" s="28">
        <f t="shared" si="89"/>
        <v>0</v>
      </c>
      <c r="H268" s="28">
        <f t="shared" si="89"/>
        <v>0</v>
      </c>
      <c r="I268" s="28">
        <f t="shared" si="89"/>
        <v>0</v>
      </c>
      <c r="J268" s="28">
        <f t="shared" si="89"/>
        <v>0</v>
      </c>
      <c r="K268" s="28">
        <f t="shared" si="89"/>
        <v>0</v>
      </c>
      <c r="L268" s="28">
        <f t="shared" si="89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0">IF(F268=0,0,G268/F268/IF(G269&lt;&gt;0,G269,100)*10000)</f>
        <v>0</v>
      </c>
      <c r="H270" s="32">
        <f t="shared" si="90"/>
        <v>0</v>
      </c>
      <c r="I270" s="32">
        <f t="shared" si="90"/>
        <v>0</v>
      </c>
      <c r="J270" s="32">
        <f t="shared" si="90"/>
        <v>0</v>
      </c>
      <c r="K270" s="32">
        <f t="shared" si="90"/>
        <v>0</v>
      </c>
      <c r="L270" s="32">
        <f t="shared" si="90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1">F317+F362</f>
        <v>0</v>
      </c>
      <c r="G272" s="28">
        <f t="shared" si="91"/>
        <v>0</v>
      </c>
      <c r="H272" s="28">
        <f t="shared" si="91"/>
        <v>0</v>
      </c>
      <c r="I272" s="28">
        <f t="shared" si="91"/>
        <v>0</v>
      </c>
      <c r="J272" s="28">
        <f t="shared" si="91"/>
        <v>0</v>
      </c>
      <c r="K272" s="28">
        <f t="shared" si="91"/>
        <v>0</v>
      </c>
      <c r="L272" s="28">
        <f t="shared" si="91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2">IF(F272=0,0,G272/F272/IF(G273&lt;&gt;0,G273,100)*10000)</f>
        <v>0</v>
      </c>
      <c r="H274" s="32">
        <f t="shared" si="92"/>
        <v>0</v>
      </c>
      <c r="I274" s="32">
        <f t="shared" si="92"/>
        <v>0</v>
      </c>
      <c r="J274" s="32">
        <f t="shared" si="92"/>
        <v>0</v>
      </c>
      <c r="K274" s="32">
        <f t="shared" si="92"/>
        <v>0</v>
      </c>
      <c r="L274" s="32">
        <f t="shared" si="92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3">F321+F366</f>
        <v>0</v>
      </c>
      <c r="G276" s="28">
        <f t="shared" si="93"/>
        <v>0</v>
      </c>
      <c r="H276" s="28">
        <f t="shared" si="93"/>
        <v>0</v>
      </c>
      <c r="I276" s="28">
        <f t="shared" si="93"/>
        <v>0</v>
      </c>
      <c r="J276" s="28">
        <f t="shared" si="93"/>
        <v>0</v>
      </c>
      <c r="K276" s="28">
        <f t="shared" si="93"/>
        <v>0</v>
      </c>
      <c r="L276" s="28">
        <f t="shared" si="93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4">IF(F276=0,0,G276/F276/IF(G277&lt;&gt;0,G277,100)*10000)</f>
        <v>0</v>
      </c>
      <c r="H278" s="32">
        <f t="shared" si="94"/>
        <v>0</v>
      </c>
      <c r="I278" s="32">
        <f t="shared" si="94"/>
        <v>0</v>
      </c>
      <c r="J278" s="32">
        <f t="shared" si="94"/>
        <v>0</v>
      </c>
      <c r="K278" s="32">
        <f t="shared" si="94"/>
        <v>0</v>
      </c>
      <c r="L278" s="32">
        <f t="shared" si="94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5">F325+F370</f>
        <v>0</v>
      </c>
      <c r="G280" s="28">
        <f t="shared" si="95"/>
        <v>0</v>
      </c>
      <c r="H280" s="28">
        <f t="shared" si="95"/>
        <v>0</v>
      </c>
      <c r="I280" s="28">
        <f t="shared" si="95"/>
        <v>0</v>
      </c>
      <c r="J280" s="28">
        <f t="shared" si="95"/>
        <v>0</v>
      </c>
      <c r="K280" s="28">
        <f t="shared" si="95"/>
        <v>0</v>
      </c>
      <c r="L280" s="28">
        <f t="shared" si="95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6">IF(F280=0,0,G280/F280/IF(G281&lt;&gt;0,G281,100)*10000)</f>
        <v>0</v>
      </c>
      <c r="H282" s="32">
        <f t="shared" si="96"/>
        <v>0</v>
      </c>
      <c r="I282" s="32">
        <f t="shared" si="96"/>
        <v>0</v>
      </c>
      <c r="J282" s="32">
        <f t="shared" si="96"/>
        <v>0</v>
      </c>
      <c r="K282" s="32">
        <f t="shared" si="96"/>
        <v>0</v>
      </c>
      <c r="L282" s="32">
        <f t="shared" si="96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97">F329+F374</f>
        <v>0</v>
      </c>
      <c r="G284" s="28">
        <f t="shared" si="97"/>
        <v>0</v>
      </c>
      <c r="H284" s="28">
        <f t="shared" si="97"/>
        <v>0</v>
      </c>
      <c r="I284" s="28">
        <f t="shared" si="97"/>
        <v>0</v>
      </c>
      <c r="J284" s="28">
        <f t="shared" si="97"/>
        <v>0</v>
      </c>
      <c r="K284" s="28">
        <f t="shared" si="97"/>
        <v>0</v>
      </c>
      <c r="L284" s="28">
        <f t="shared" si="97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98">IF(F284=0,0,G284/F284/IF(G285&lt;&gt;0,G285,100)*10000)</f>
        <v>0</v>
      </c>
      <c r="H286" s="32">
        <f t="shared" si="98"/>
        <v>0</v>
      </c>
      <c r="I286" s="32">
        <f t="shared" si="98"/>
        <v>0</v>
      </c>
      <c r="J286" s="32">
        <f t="shared" si="98"/>
        <v>0</v>
      </c>
      <c r="K286" s="32">
        <f t="shared" si="98"/>
        <v>0</v>
      </c>
      <c r="L286" s="32">
        <f t="shared" si="98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11.6</v>
      </c>
      <c r="G288" s="40">
        <v>3.3</v>
      </c>
      <c r="H288" s="40">
        <v>4.4000000000000004</v>
      </c>
      <c r="I288" s="40">
        <v>5</v>
      </c>
      <c r="J288" s="40">
        <v>5</v>
      </c>
      <c r="K288" s="40">
        <v>5</v>
      </c>
      <c r="L288" s="40">
        <v>5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99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100</v>
      </c>
      <c r="G289" s="125">
        <f t="shared" si="99"/>
        <v>119.4</v>
      </c>
      <c r="H289" s="125">
        <f t="shared" si="99"/>
        <v>121.6</v>
      </c>
      <c r="I289" s="125">
        <f t="shared" si="99"/>
        <v>116.5</v>
      </c>
      <c r="J289" s="125">
        <f t="shared" si="99"/>
        <v>109</v>
      </c>
      <c r="K289" s="125">
        <f t="shared" si="99"/>
        <v>104.6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104</v>
      </c>
      <c r="N289" s="151" t="s">
        <v>137</v>
      </c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0">IF(F288=0,0,G288/F288/IF(G289&lt;&gt;0,G289,100)*10000)</f>
        <v>23.826026685149888</v>
      </c>
      <c r="H290" s="32">
        <f t="shared" si="100"/>
        <v>109.64912280701755</v>
      </c>
      <c r="I290" s="32">
        <f t="shared" si="100"/>
        <v>97.541943035505255</v>
      </c>
      <c r="J290" s="32">
        <f t="shared" si="100"/>
        <v>91.743119266055047</v>
      </c>
      <c r="K290" s="32">
        <f t="shared" si="100"/>
        <v>95.602294455066925</v>
      </c>
      <c r="L290" s="32">
        <f t="shared" si="100"/>
        <v>96.15384615384616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160</v>
      </c>
      <c r="E291" s="38"/>
      <c r="F291" s="120">
        <f t="shared" ref="F291:L291" si="101">F288-(F293+F297+F301+F305+F309+F313+F317+F321+F325+F329)</f>
        <v>0</v>
      </c>
      <c r="G291" s="120">
        <f t="shared" si="101"/>
        <v>0</v>
      </c>
      <c r="H291" s="120">
        <f t="shared" si="101"/>
        <v>0</v>
      </c>
      <c r="I291" s="120">
        <f t="shared" si="101"/>
        <v>0</v>
      </c>
      <c r="J291" s="120">
        <f t="shared" si="101"/>
        <v>0</v>
      </c>
      <c r="K291" s="120">
        <f t="shared" si="101"/>
        <v>0</v>
      </c>
      <c r="L291" s="120">
        <f t="shared" si="101"/>
        <v>0</v>
      </c>
      <c r="N291" s="122" t="s">
        <v>161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2">IF(F293=0,0,G293/F293/IF(G294&lt;&gt;0,G294,100)*10000)</f>
        <v>0</v>
      </c>
      <c r="H295" s="32">
        <f t="shared" si="102"/>
        <v>0</v>
      </c>
      <c r="I295" s="32">
        <f t="shared" si="102"/>
        <v>0</v>
      </c>
      <c r="J295" s="32">
        <f t="shared" si="102"/>
        <v>0</v>
      </c>
      <c r="K295" s="32">
        <f t="shared" si="102"/>
        <v>0</v>
      </c>
      <c r="L295" s="32">
        <f t="shared" si="102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3">IF(F297=0,0,G297/F297/IF(G298&lt;&gt;0,G298,100)*10000)</f>
        <v>0</v>
      </c>
      <c r="H299" s="32">
        <f t="shared" si="103"/>
        <v>0</v>
      </c>
      <c r="I299" s="32">
        <f t="shared" si="103"/>
        <v>0</v>
      </c>
      <c r="J299" s="32">
        <f t="shared" si="103"/>
        <v>0</v>
      </c>
      <c r="K299" s="32">
        <f t="shared" si="103"/>
        <v>0</v>
      </c>
      <c r="L299" s="32">
        <f t="shared" si="103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4">IF(F301=0,0,G301/F301/IF(G302&lt;&gt;0,G302,100)*10000)</f>
        <v>0</v>
      </c>
      <c r="H303" s="32">
        <f t="shared" si="104"/>
        <v>0</v>
      </c>
      <c r="I303" s="32">
        <f t="shared" si="104"/>
        <v>0</v>
      </c>
      <c r="J303" s="32">
        <f t="shared" si="104"/>
        <v>0</v>
      </c>
      <c r="K303" s="32">
        <f t="shared" si="104"/>
        <v>0</v>
      </c>
      <c r="L303" s="32">
        <f t="shared" si="104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120</v>
      </c>
      <c r="E307" s="71" t="s">
        <v>20</v>
      </c>
      <c r="F307" s="31"/>
      <c r="G307" s="32">
        <f t="shared" ref="G307:L307" si="105">IF(F305=0,0,G305/F305/IF(G306&lt;&gt;0,G306,100)*10000)</f>
        <v>0</v>
      </c>
      <c r="H307" s="32">
        <f t="shared" si="105"/>
        <v>0</v>
      </c>
      <c r="I307" s="32">
        <f t="shared" si="105"/>
        <v>0</v>
      </c>
      <c r="J307" s="32">
        <f t="shared" si="105"/>
        <v>0</v>
      </c>
      <c r="K307" s="32">
        <f t="shared" si="105"/>
        <v>0</v>
      </c>
      <c r="L307" s="32">
        <f t="shared" si="105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120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11.6</v>
      </c>
      <c r="G309" s="40">
        <v>3.3</v>
      </c>
      <c r="H309" s="40">
        <v>4.4000000000000004</v>
      </c>
      <c r="I309" s="40">
        <v>5</v>
      </c>
      <c r="J309" s="40">
        <v>5</v>
      </c>
      <c r="K309" s="40">
        <v>5</v>
      </c>
      <c r="L309" s="40">
        <v>5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>
        <v>119.4</v>
      </c>
      <c r="H310" s="40">
        <v>121.6</v>
      </c>
      <c r="I310" s="40">
        <v>116.5</v>
      </c>
      <c r="J310" s="40">
        <v>109</v>
      </c>
      <c r="K310" s="40">
        <v>104.6</v>
      </c>
      <c r="L310" s="40">
        <v>104</v>
      </c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6">IF(F309=0,0,G309/F309/IF(G310&lt;&gt;0,G310,100)*10000)</f>
        <v>23.826026685149888</v>
      </c>
      <c r="H311" s="32">
        <f t="shared" si="106"/>
        <v>109.64912280701755</v>
      </c>
      <c r="I311" s="32">
        <f t="shared" si="106"/>
        <v>97.541943035505255</v>
      </c>
      <c r="J311" s="32">
        <f t="shared" si="106"/>
        <v>91.743119266055047</v>
      </c>
      <c r="K311" s="32">
        <f t="shared" si="106"/>
        <v>95.602294455066925</v>
      </c>
      <c r="L311" s="32">
        <f t="shared" si="106"/>
        <v>96.15384615384616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07">IF(F313=0,0,G313/F313/IF(G314&lt;&gt;0,G314,100)*10000)</f>
        <v>0</v>
      </c>
      <c r="H315" s="32">
        <f t="shared" si="107"/>
        <v>0</v>
      </c>
      <c r="I315" s="32">
        <f t="shared" si="107"/>
        <v>0</v>
      </c>
      <c r="J315" s="32">
        <f t="shared" si="107"/>
        <v>0</v>
      </c>
      <c r="K315" s="32">
        <f t="shared" si="107"/>
        <v>0</v>
      </c>
      <c r="L315" s="32">
        <f t="shared" si="107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08">IF(F317=0,0,G317/F317/IF(G318&lt;&gt;0,G318,100)*10000)</f>
        <v>0</v>
      </c>
      <c r="H319" s="32">
        <f t="shared" si="108"/>
        <v>0</v>
      </c>
      <c r="I319" s="32">
        <f t="shared" si="108"/>
        <v>0</v>
      </c>
      <c r="J319" s="32">
        <f t="shared" si="108"/>
        <v>0</v>
      </c>
      <c r="K319" s="32">
        <f t="shared" si="108"/>
        <v>0</v>
      </c>
      <c r="L319" s="32">
        <f t="shared" si="108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09">IF(F321=0,0,G321/F321/IF(G322&lt;&gt;0,G322,100)*10000)</f>
        <v>0</v>
      </c>
      <c r="H323" s="32">
        <f t="shared" si="109"/>
        <v>0</v>
      </c>
      <c r="I323" s="32">
        <f t="shared" si="109"/>
        <v>0</v>
      </c>
      <c r="J323" s="32">
        <f t="shared" si="109"/>
        <v>0</v>
      </c>
      <c r="K323" s="32">
        <f t="shared" si="109"/>
        <v>0</v>
      </c>
      <c r="L323" s="32">
        <f t="shared" si="109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0">IF(F325=0,0,G325/F325/IF(G326&lt;&gt;0,G326,100)*10000)</f>
        <v>0</v>
      </c>
      <c r="H327" s="32">
        <f t="shared" si="110"/>
        <v>0</v>
      </c>
      <c r="I327" s="32">
        <f t="shared" si="110"/>
        <v>0</v>
      </c>
      <c r="J327" s="32">
        <f t="shared" si="110"/>
        <v>0</v>
      </c>
      <c r="K327" s="32">
        <f t="shared" si="110"/>
        <v>0</v>
      </c>
      <c r="L327" s="32">
        <f t="shared" si="110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1">IF(F329=0,0,G329/F329/IF(G330&lt;&gt;0,G330,100)*10000)</f>
        <v>0</v>
      </c>
      <c r="H331" s="32">
        <f t="shared" si="111"/>
        <v>0</v>
      </c>
      <c r="I331" s="32">
        <f t="shared" si="111"/>
        <v>0</v>
      </c>
      <c r="J331" s="32">
        <f t="shared" si="111"/>
        <v>0</v>
      </c>
      <c r="K331" s="32">
        <f t="shared" si="111"/>
        <v>0</v>
      </c>
      <c r="L331" s="32">
        <f t="shared" si="111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>
        <v>70.2</v>
      </c>
      <c r="G333" s="39">
        <v>54.1</v>
      </c>
      <c r="H333" s="40">
        <v>48.7</v>
      </c>
      <c r="I333" s="40">
        <v>56</v>
      </c>
      <c r="J333" s="40">
        <v>61</v>
      </c>
      <c r="K333" s="40">
        <v>63</v>
      </c>
      <c r="L333" s="40">
        <v>65</v>
      </c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 t="shared" ref="F334:L334" si="112"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100</v>
      </c>
      <c r="G334" s="125">
        <f t="shared" si="112"/>
        <v>119.4</v>
      </c>
      <c r="H334" s="125">
        <f t="shared" si="112"/>
        <v>121.6</v>
      </c>
      <c r="I334" s="125">
        <f t="shared" si="112"/>
        <v>116.5</v>
      </c>
      <c r="J334" s="125">
        <f t="shared" si="112"/>
        <v>109</v>
      </c>
      <c r="K334" s="125">
        <f t="shared" si="112"/>
        <v>104.6</v>
      </c>
      <c r="L334" s="125">
        <f t="shared" si="112"/>
        <v>104</v>
      </c>
      <c r="N334" s="151" t="s">
        <v>147</v>
      </c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3">IF(F333=0,0,G333/F333/IF(G334&lt;&gt;0,G334,100)*10000)</f>
        <v>64.543992517191839</v>
      </c>
      <c r="H335" s="32">
        <f t="shared" si="113"/>
        <v>74.028358789765548</v>
      </c>
      <c r="I335" s="32">
        <f t="shared" si="113"/>
        <v>98.703633527509226</v>
      </c>
      <c r="J335" s="32">
        <f t="shared" si="113"/>
        <v>99.934469200524248</v>
      </c>
      <c r="K335" s="32">
        <f t="shared" si="113"/>
        <v>98.736795912610106</v>
      </c>
      <c r="L335" s="32">
        <f t="shared" si="113"/>
        <v>99.206349206349216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162</v>
      </c>
      <c r="E336" s="47"/>
      <c r="F336" s="120">
        <f>F333-(F338+F342+F346+F350+F354+F358+F362+F366+F370+F374)</f>
        <v>0</v>
      </c>
      <c r="G336" s="120">
        <f t="shared" ref="G336:L336" si="114">G333-(G338+G342+G346+G350+G354+G358+G362+G366+G370+G374)</f>
        <v>0</v>
      </c>
      <c r="H336" s="120">
        <f t="shared" si="114"/>
        <v>0</v>
      </c>
      <c r="I336" s="120">
        <f t="shared" si="114"/>
        <v>0</v>
      </c>
      <c r="J336" s="120">
        <f t="shared" si="114"/>
        <v>0</v>
      </c>
      <c r="K336" s="120">
        <f t="shared" si="114"/>
        <v>0</v>
      </c>
      <c r="L336" s="120">
        <f t="shared" si="114"/>
        <v>0</v>
      </c>
      <c r="N336" s="122" t="s">
        <v>163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5">IF(F338=0,0,G338/F338/IF(G339&lt;&gt;0,G339,100)*10000)</f>
        <v>0</v>
      </c>
      <c r="H340" s="32">
        <f t="shared" si="115"/>
        <v>0</v>
      </c>
      <c r="I340" s="32">
        <f t="shared" si="115"/>
        <v>0</v>
      </c>
      <c r="J340" s="32">
        <f t="shared" si="115"/>
        <v>0</v>
      </c>
      <c r="K340" s="32">
        <f t="shared" si="115"/>
        <v>0</v>
      </c>
      <c r="L340" s="32">
        <f t="shared" si="115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6">IF(F342=0,0,G342/F342/IF(G343&lt;&gt;0,G343,100)*10000)</f>
        <v>0</v>
      </c>
      <c r="H344" s="32">
        <f t="shared" si="116"/>
        <v>0</v>
      </c>
      <c r="I344" s="32">
        <f t="shared" si="116"/>
        <v>0</v>
      </c>
      <c r="J344" s="32">
        <f t="shared" si="116"/>
        <v>0</v>
      </c>
      <c r="K344" s="32">
        <f t="shared" si="116"/>
        <v>0</v>
      </c>
      <c r="L344" s="32">
        <f t="shared" si="116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17">IF(F346=0,0,G346/F346/IF(G347&lt;&gt;0,G347,100)*10000)</f>
        <v>0</v>
      </c>
      <c r="H348" s="32">
        <f t="shared" si="117"/>
        <v>0</v>
      </c>
      <c r="I348" s="32">
        <f t="shared" si="117"/>
        <v>0</v>
      </c>
      <c r="J348" s="32">
        <f t="shared" si="117"/>
        <v>0</v>
      </c>
      <c r="K348" s="32">
        <f t="shared" si="117"/>
        <v>0</v>
      </c>
      <c r="L348" s="32">
        <f t="shared" si="117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18">IF(F350=0,0,G350/F350/IF(G351&lt;&gt;0,G351,100)*10000)</f>
        <v>0</v>
      </c>
      <c r="H352" s="32">
        <f t="shared" si="118"/>
        <v>0</v>
      </c>
      <c r="I352" s="32">
        <f t="shared" si="118"/>
        <v>0</v>
      </c>
      <c r="J352" s="32">
        <f t="shared" si="118"/>
        <v>0</v>
      </c>
      <c r="K352" s="32">
        <f t="shared" si="118"/>
        <v>0</v>
      </c>
      <c r="L352" s="32">
        <f t="shared" si="118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>
        <v>70.2</v>
      </c>
      <c r="G354" s="40">
        <v>54.1</v>
      </c>
      <c r="H354" s="40">
        <v>48.7</v>
      </c>
      <c r="I354" s="40">
        <v>56</v>
      </c>
      <c r="J354" s="40">
        <v>61</v>
      </c>
      <c r="K354" s="40">
        <v>63</v>
      </c>
      <c r="L354" s="40">
        <v>65</v>
      </c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>
        <v>119.4</v>
      </c>
      <c r="H355" s="40">
        <v>121.6</v>
      </c>
      <c r="I355" s="40">
        <v>116.5</v>
      </c>
      <c r="J355" s="40">
        <v>109</v>
      </c>
      <c r="K355" s="40">
        <v>104.6</v>
      </c>
      <c r="L355" s="40">
        <v>104</v>
      </c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19">IF(F354=0,0,G354/F354/IF(G355&lt;&gt;0,G355,100)*10000)</f>
        <v>64.543992517191839</v>
      </c>
      <c r="H356" s="32">
        <f t="shared" si="119"/>
        <v>74.028358789765548</v>
      </c>
      <c r="I356" s="32">
        <f t="shared" si="119"/>
        <v>98.703633527509226</v>
      </c>
      <c r="J356" s="32">
        <f t="shared" si="119"/>
        <v>99.934469200524248</v>
      </c>
      <c r="K356" s="32">
        <f t="shared" si="119"/>
        <v>98.736795912610106</v>
      </c>
      <c r="L356" s="32">
        <f t="shared" si="119"/>
        <v>99.206349206349216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0">IF(F358=0,0,G358/F358/IF(G359&lt;&gt;0,G359,100)*10000)</f>
        <v>0</v>
      </c>
      <c r="H360" s="32">
        <f t="shared" si="120"/>
        <v>0</v>
      </c>
      <c r="I360" s="32">
        <f t="shared" si="120"/>
        <v>0</v>
      </c>
      <c r="J360" s="32">
        <f t="shared" si="120"/>
        <v>0</v>
      </c>
      <c r="K360" s="32">
        <f t="shared" si="120"/>
        <v>0</v>
      </c>
      <c r="L360" s="32">
        <f t="shared" si="120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1">IF(F362=0,0,G362/F362/IF(G363&lt;&gt;0,G363,100)*10000)</f>
        <v>0</v>
      </c>
      <c r="H364" s="32">
        <f t="shared" si="121"/>
        <v>0</v>
      </c>
      <c r="I364" s="32">
        <f t="shared" si="121"/>
        <v>0</v>
      </c>
      <c r="J364" s="32">
        <f t="shared" si="121"/>
        <v>0</v>
      </c>
      <c r="K364" s="32">
        <f t="shared" si="121"/>
        <v>0</v>
      </c>
      <c r="L364" s="32">
        <f t="shared" si="121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2">IF(F366=0,0,G366/F366/IF(G367&lt;&gt;0,G367,100)*10000)</f>
        <v>0</v>
      </c>
      <c r="H368" s="32">
        <f t="shared" si="122"/>
        <v>0</v>
      </c>
      <c r="I368" s="32">
        <f t="shared" si="122"/>
        <v>0</v>
      </c>
      <c r="J368" s="32">
        <f t="shared" si="122"/>
        <v>0</v>
      </c>
      <c r="K368" s="32">
        <f t="shared" si="122"/>
        <v>0</v>
      </c>
      <c r="L368" s="32">
        <f t="shared" si="122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3">IF(F370=0,0,G370/F370/IF(G371&lt;&gt;0,G371,100)*10000)</f>
        <v>0</v>
      </c>
      <c r="H372" s="32">
        <f t="shared" si="123"/>
        <v>0</v>
      </c>
      <c r="I372" s="32">
        <f t="shared" si="123"/>
        <v>0</v>
      </c>
      <c r="J372" s="32">
        <f t="shared" si="123"/>
        <v>0</v>
      </c>
      <c r="K372" s="32">
        <f t="shared" si="123"/>
        <v>0</v>
      </c>
      <c r="L372" s="32">
        <f t="shared" si="123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4">IF(F374=0,0,G374/F374/IF(G375&lt;&gt;0,G375,100)*10000)</f>
        <v>0</v>
      </c>
      <c r="H376" s="32">
        <f t="shared" si="124"/>
        <v>0</v>
      </c>
      <c r="I376" s="32">
        <f t="shared" si="124"/>
        <v>0</v>
      </c>
      <c r="J376" s="32">
        <f t="shared" si="124"/>
        <v>0</v>
      </c>
      <c r="K376" s="32">
        <f t="shared" si="124"/>
        <v>0</v>
      </c>
      <c r="L376" s="32">
        <f t="shared" si="124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170</v>
      </c>
      <c r="E380" s="100"/>
      <c r="F380" s="100"/>
      <c r="G380" s="100"/>
      <c r="H380" s="100"/>
      <c r="I380" s="100"/>
      <c r="J380" s="100"/>
      <c r="K380" s="99" t="s">
        <v>171</v>
      </c>
      <c r="L380" s="114"/>
    </row>
    <row r="381" spans="1:14" s="22" customFormat="1" ht="15">
      <c r="A381" s="26">
        <v>303730</v>
      </c>
      <c r="B381" s="95"/>
      <c r="C381" s="95"/>
      <c r="D381" s="99" t="s">
        <v>108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/>
      <c r="E384" s="101"/>
      <c r="F384" s="101"/>
      <c r="G384" s="101"/>
      <c r="H384" s="101"/>
      <c r="I384" s="101" t="s">
        <v>50</v>
      </c>
      <c r="J384" s="99" t="s">
        <v>51</v>
      </c>
      <c r="K384" s="99"/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password="CF42"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119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118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117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116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210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</xm:sqref>
        </x14:conditionalFormatting>
        <x14:conditionalFormatting xmlns:xm="http://schemas.microsoft.com/office/excel/2006/main">
          <x14:cfRule type="iconSet" priority="203" id="{798EF3D7-3CA8-4BFF-BFD2-7E38EB991A66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</xm:sqref>
        </x14:conditionalFormatting>
        <x14:conditionalFormatting xmlns:xm="http://schemas.microsoft.com/office/excel/2006/main">
          <x14:cfRule type="iconSet" priority="196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</xm:sqref>
        </x14:conditionalFormatting>
        <x14:conditionalFormatting xmlns:xm="http://schemas.microsoft.com/office/excel/2006/main">
          <x14:cfRule type="iconSet" priority="189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</xm:sqref>
        </x14:conditionalFormatting>
        <x14:conditionalFormatting xmlns:xm="http://schemas.microsoft.com/office/excel/2006/main">
          <x14:cfRule type="iconSet" priority="182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</xm:sqref>
        </x14:conditionalFormatting>
        <x14:conditionalFormatting xmlns:xm="http://schemas.microsoft.com/office/excel/2006/main">
          <x14:cfRule type="iconSet" priority="113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</xm:sqref>
        </x14:conditionalFormatting>
        <x14:conditionalFormatting xmlns:xm="http://schemas.microsoft.com/office/excel/2006/main">
          <x14:cfRule type="iconSet" priority="105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</xm:sqref>
        </x14:conditionalFormatting>
        <x14:conditionalFormatting xmlns:xm="http://schemas.microsoft.com/office/excel/2006/main">
          <x14:cfRule type="iconSet" priority="98" id="{378678F3-233A-44D9-8AFF-2C29B9DECCD5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91" id="{F0E1DC67-A26B-451A-9440-0810F47D820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84" id="{073FBB08-BE5F-459A-BD43-68C98DA9BF6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77" id="{96D922B9-BBA1-4BD4-9EA1-1BEBDACA86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70" id="{FF7676FE-3CAE-4FC5-9E49-84E4B6380B1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64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218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  <x14:conditionalFormatting xmlns:xm="http://schemas.microsoft.com/office/excel/2006/main">
          <x14:cfRule type="iconSet" priority="61" id="{05695641-FAA6-46F1-816E-8FFDEC7D34D9}">
            <x14:iconSet custom="1">
              <x14:cfvo type="percent">
                <xm:f>0</xm:f>
              </x14:cfvo>
              <x14:cfvo type="formula">
                <xm:f>$G$9</xm:f>
              </x14:cfvo>
              <x14:cfvo type="formula" gte="0">
                <xm:f>$G$9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</xm:sqref>
        </x14:conditionalFormatting>
        <x14:conditionalFormatting xmlns:xm="http://schemas.microsoft.com/office/excel/2006/main">
          <x14:cfRule type="iconSet" priority="60" id="{BD89BEB2-BB3F-4162-833B-AC6A4EAFC7C7}">
            <x14:iconSet custom="1">
              <x14:cfvo type="percent">
                <xm:f>0</xm:f>
              </x14:cfvo>
              <x14:cfvo type="formula">
                <xm:f>$H$9</xm:f>
              </x14:cfvo>
              <x14:cfvo type="formula" gte="0">
                <xm:f>$H$9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</xm:sqref>
        </x14:conditionalFormatting>
        <x14:conditionalFormatting xmlns:xm="http://schemas.microsoft.com/office/excel/2006/main">
          <x14:cfRule type="iconSet" priority="59" id="{1CBF092E-6F0F-4765-B9FD-47E02552BE6C}">
            <x14:iconSet custom="1">
              <x14:cfvo type="percent">
                <xm:f>0</xm:f>
              </x14:cfvo>
              <x14:cfvo type="formula">
                <xm:f>$I$9</xm:f>
              </x14:cfvo>
              <x14:cfvo type="formula" gte="0">
                <xm:f>$I$9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</xm:sqref>
        </x14:conditionalFormatting>
        <x14:conditionalFormatting xmlns:xm="http://schemas.microsoft.com/office/excel/2006/main">
          <x14:cfRule type="iconSet" priority="58" id="{E65078A9-2345-4577-A802-7FE69EB68A57}">
            <x14:iconSet custom="1">
              <x14:cfvo type="percent">
                <xm:f>0</xm:f>
              </x14:cfvo>
              <x14:cfvo type="formula">
                <xm:f>$J$9</xm:f>
              </x14:cfvo>
              <x14:cfvo type="formula" gte="0">
                <xm:f>$J$9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</xm:sqref>
        </x14:conditionalFormatting>
        <x14:conditionalFormatting xmlns:xm="http://schemas.microsoft.com/office/excel/2006/main">
          <x14:cfRule type="iconSet" priority="57" id="{157F4261-D618-41D1-A4C3-F4734D2C2C6C}">
            <x14:iconSet custom="1">
              <x14:cfvo type="percent">
                <xm:f>0</xm:f>
              </x14:cfvo>
              <x14:cfvo type="formula">
                <xm:f>$K$9</xm:f>
              </x14:cfvo>
              <x14:cfvo type="formula" gte="0">
                <xm:f>$K$9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</xm:sqref>
        </x14:conditionalFormatting>
        <x14:conditionalFormatting xmlns:xm="http://schemas.microsoft.com/office/excel/2006/main">
          <x14:cfRule type="iconSet" priority="56" id="{C8F20943-D4EF-42A6-8010-5A769FD42CDE}">
            <x14:iconSet custom="1">
              <x14:cfvo type="percent">
                <xm:f>0</xm:f>
              </x14:cfvo>
              <x14:cfvo type="formula">
                <xm:f>$L$9</xm:f>
              </x14:cfvo>
              <x14:cfvo type="formula" gte="0">
                <xm:f>$L$9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</xm:sqref>
        </x14:conditionalFormatting>
        <x14:conditionalFormatting xmlns:xm="http://schemas.microsoft.com/office/excel/2006/main">
          <x14:cfRule type="iconSet" priority="55" id="{0A7DCA60-DE73-4A74-A0BF-122F9B8290A2}">
            <x14:iconSet iconSet="3Symbols2" custom="1">
              <x14:cfvo type="percent">
                <xm:f>0</xm:f>
              </x14:cfvo>
              <x14:cfvo type="formula">
                <xm:f>$G$23</xm:f>
              </x14:cfvo>
              <x14:cfvo type="formula" gte="0">
                <xm:f>$G$23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G24</xm:sqref>
        </x14:conditionalFormatting>
        <x14:conditionalFormatting xmlns:xm="http://schemas.microsoft.com/office/excel/2006/main">
          <x14:cfRule type="iconSet" priority="54" id="{7848D2A8-5872-47C5-ADD0-6DAE1F0AA521}">
            <x14:iconSet iconSet="3Symbols2" custom="1">
              <x14:cfvo type="percent">
                <xm:f>0</xm:f>
              </x14:cfvo>
              <x14:cfvo type="formula">
                <xm:f>$H$23</xm:f>
              </x14:cfvo>
              <x14:cfvo type="formula" gte="0">
                <xm:f>$H$23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H24</xm:sqref>
        </x14:conditionalFormatting>
        <x14:conditionalFormatting xmlns:xm="http://schemas.microsoft.com/office/excel/2006/main">
          <x14:cfRule type="iconSet" priority="53" id="{98558695-1BCD-4BC1-A66B-0AC9F7943CD4}">
            <x14:iconSet iconSet="3Symbols2" custom="1">
              <x14:cfvo type="percent">
                <xm:f>0</xm:f>
              </x14:cfvo>
              <x14:cfvo type="formula">
                <xm:f>$I$23</xm:f>
              </x14:cfvo>
              <x14:cfvo type="formula" gte="0">
                <xm:f>$I$23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I24</xm:sqref>
        </x14:conditionalFormatting>
        <x14:conditionalFormatting xmlns:xm="http://schemas.microsoft.com/office/excel/2006/main">
          <x14:cfRule type="iconSet" priority="52" id="{DA49DB72-B8E3-4DD3-B76E-DEB19390730D}">
            <x14:iconSet iconSet="3Symbols2" custom="1">
              <x14:cfvo type="percent">
                <xm:f>0</xm:f>
              </x14:cfvo>
              <x14:cfvo type="formula">
                <xm:f>$J$23</xm:f>
              </x14:cfvo>
              <x14:cfvo type="formula" gte="0">
                <xm:f>$J$23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J24</xm:sqref>
        </x14:conditionalFormatting>
        <x14:conditionalFormatting xmlns:xm="http://schemas.microsoft.com/office/excel/2006/main">
          <x14:cfRule type="iconSet" priority="51" id="{11DA8DF2-0794-4758-A6A8-FAE4EB0AA0D3}">
            <x14:iconSet iconSet="3Symbols2" custom="1">
              <x14:cfvo type="percent">
                <xm:f>0</xm:f>
              </x14:cfvo>
              <x14:cfvo type="formula">
                <xm:f>$K$23</xm:f>
              </x14:cfvo>
              <x14:cfvo type="formula" gte="0">
                <xm:f>$K$23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K24</xm:sqref>
        </x14:conditionalFormatting>
        <x14:conditionalFormatting xmlns:xm="http://schemas.microsoft.com/office/excel/2006/main">
          <x14:cfRule type="iconSet" priority="50" id="{012FC5FF-789F-4D37-814E-8FC1849B015E}">
            <x14:iconSet iconSet="3Symbols2" custom="1">
              <x14:cfvo type="percent">
                <xm:f>0</xm:f>
              </x14:cfvo>
              <x14:cfvo type="formula">
                <xm:f>$L$23</xm:f>
              </x14:cfvo>
              <x14:cfvo type="formula" gte="0">
                <xm:f>$L$23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L24</xm:sqref>
        </x14:conditionalFormatting>
        <x14:conditionalFormatting xmlns:xm="http://schemas.microsoft.com/office/excel/2006/main">
          <x14:cfRule type="iconSet" priority="49" id="{05E01D38-BEBC-4061-A27C-8816791D79E3}">
            <x14:iconSet iconSet="3Symbols2" custom="1">
              <x14:cfvo type="percent">
                <xm:f>0</xm:f>
              </x14:cfvo>
              <x14:cfvo type="formula">
                <xm:f>$G$36</xm:f>
              </x14:cfvo>
              <x14:cfvo type="formula" gte="0">
                <xm:f>$G$36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G37</xm:sqref>
        </x14:conditionalFormatting>
        <x14:conditionalFormatting xmlns:xm="http://schemas.microsoft.com/office/excel/2006/main">
          <x14:cfRule type="iconSet" priority="48" id="{EBBD6E79-6B3E-4F3F-9B56-3CC75A54CE80}">
            <x14:iconSet iconSet="3Symbols2" custom="1">
              <x14:cfvo type="percent">
                <xm:f>0</xm:f>
              </x14:cfvo>
              <x14:cfvo type="formula">
                <xm:f>$H$36</xm:f>
              </x14:cfvo>
              <x14:cfvo type="formula" gte="0">
                <xm:f>$H$36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H37</xm:sqref>
        </x14:conditionalFormatting>
        <x14:conditionalFormatting xmlns:xm="http://schemas.microsoft.com/office/excel/2006/main">
          <x14:cfRule type="iconSet" priority="47" id="{C7113B2F-41DA-4A1A-AC6F-3F473D7889C8}">
            <x14:iconSet iconSet="3Symbols2" custom="1">
              <x14:cfvo type="percent">
                <xm:f>0</xm:f>
              </x14:cfvo>
              <x14:cfvo type="formula">
                <xm:f>$I$36</xm:f>
              </x14:cfvo>
              <x14:cfvo type="formula" gte="0">
                <xm:f>$I$36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I37</xm:sqref>
        </x14:conditionalFormatting>
        <x14:conditionalFormatting xmlns:xm="http://schemas.microsoft.com/office/excel/2006/main">
          <x14:cfRule type="iconSet" priority="46" id="{EAC8C169-30C4-4317-9972-18D2FA3E44E4}">
            <x14:iconSet iconSet="3Symbols2" custom="1">
              <x14:cfvo type="percent">
                <xm:f>0</xm:f>
              </x14:cfvo>
              <x14:cfvo type="formula">
                <xm:f>$J$36</xm:f>
              </x14:cfvo>
              <x14:cfvo type="formula" gte="0">
                <xm:f>$J$36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J37</xm:sqref>
        </x14:conditionalFormatting>
        <x14:conditionalFormatting xmlns:xm="http://schemas.microsoft.com/office/excel/2006/main">
          <x14:cfRule type="iconSet" priority="45" id="{AFD8A17F-8860-495B-8338-12B90210B5F7}">
            <x14:iconSet iconSet="3Symbols2" custom="1">
              <x14:cfvo type="percent">
                <xm:f>0</xm:f>
              </x14:cfvo>
              <x14:cfvo type="formula">
                <xm:f>$K$36</xm:f>
              </x14:cfvo>
              <x14:cfvo type="formula" gte="0">
                <xm:f>$K$36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K37</xm:sqref>
        </x14:conditionalFormatting>
        <x14:conditionalFormatting xmlns:xm="http://schemas.microsoft.com/office/excel/2006/main">
          <x14:cfRule type="iconSet" priority="44" id="{522402AA-C3F6-4590-A6AF-4010DC63C580}">
            <x14:iconSet iconSet="3Symbols2" custom="1">
              <x14:cfvo type="percent">
                <xm:f>0</xm:f>
              </x14:cfvo>
              <x14:cfvo type="formula">
                <xm:f>$L$36</xm:f>
              </x14:cfvo>
              <x14:cfvo type="formula" gte="0">
                <xm:f>$L$36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L37</xm:sqref>
        </x14:conditionalFormatting>
        <x14:conditionalFormatting xmlns:xm="http://schemas.microsoft.com/office/excel/2006/main">
          <x14:cfRule type="iconSet" priority="43" id="{62876D8A-7724-4E48-82EF-70177B5E976E}">
            <x14:iconSet iconSet="3Symbols2" custom="1">
              <x14:cfvo type="percent">
                <xm:f>0</xm:f>
              </x14:cfvo>
              <x14:cfvo type="formula">
                <xm:f>$G$49</xm:f>
              </x14:cfvo>
              <x14:cfvo type="formula" gte="0">
                <xm:f>$G$49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G50</xm:sqref>
        </x14:conditionalFormatting>
        <x14:conditionalFormatting xmlns:xm="http://schemas.microsoft.com/office/excel/2006/main">
          <x14:cfRule type="iconSet" priority="42" id="{99C9D839-2B89-42EE-9A7C-1128776B4D0D}">
            <x14:iconSet iconSet="3Symbols2" custom="1">
              <x14:cfvo type="percent">
                <xm:f>0</xm:f>
              </x14:cfvo>
              <x14:cfvo type="formula">
                <xm:f>$H$49</xm:f>
              </x14:cfvo>
              <x14:cfvo type="formula" gte="0">
                <xm:f>$H$49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H50</xm:sqref>
        </x14:conditionalFormatting>
        <x14:conditionalFormatting xmlns:xm="http://schemas.microsoft.com/office/excel/2006/main">
          <x14:cfRule type="iconSet" priority="41" id="{3675A438-0BA2-416D-85AB-B6C5EEF73D9F}">
            <x14:iconSet iconSet="3Symbols2" custom="1">
              <x14:cfvo type="percent">
                <xm:f>0</xm:f>
              </x14:cfvo>
              <x14:cfvo type="formula">
                <xm:f>$I$49</xm:f>
              </x14:cfvo>
              <x14:cfvo type="formula" gte="0">
                <xm:f>$I$49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I50</xm:sqref>
        </x14:conditionalFormatting>
        <x14:conditionalFormatting xmlns:xm="http://schemas.microsoft.com/office/excel/2006/main">
          <x14:cfRule type="iconSet" priority="40" id="{1210279F-5851-4D7D-AF41-B83F43161204}">
            <x14:iconSet iconSet="3Symbols2" custom="1">
              <x14:cfvo type="percent">
                <xm:f>0</xm:f>
              </x14:cfvo>
              <x14:cfvo type="formula">
                <xm:f>$J$49</xm:f>
              </x14:cfvo>
              <x14:cfvo type="formula" gte="0">
                <xm:f>$J$49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J50</xm:sqref>
        </x14:conditionalFormatting>
        <x14:conditionalFormatting xmlns:xm="http://schemas.microsoft.com/office/excel/2006/main">
          <x14:cfRule type="iconSet" priority="39" id="{ED2A87E6-3102-4A98-A6A8-19051299034D}">
            <x14:iconSet iconSet="3Symbols2" custom="1">
              <x14:cfvo type="percent">
                <xm:f>0</xm:f>
              </x14:cfvo>
              <x14:cfvo type="formula">
                <xm:f>$K$49</xm:f>
              </x14:cfvo>
              <x14:cfvo type="formula" gte="0">
                <xm:f>$K$49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K50</xm:sqref>
        </x14:conditionalFormatting>
        <x14:conditionalFormatting xmlns:xm="http://schemas.microsoft.com/office/excel/2006/main">
          <x14:cfRule type="iconSet" priority="38" id="{20A68803-EA6D-47A4-B174-23A26AF83834}">
            <x14:iconSet iconSet="3Symbols2" custom="1">
              <x14:cfvo type="percent">
                <xm:f>0</xm:f>
              </x14:cfvo>
              <x14:cfvo type="formula">
                <xm:f>$L$49</xm:f>
              </x14:cfvo>
              <x14:cfvo type="formula" gte="0">
                <xm:f>$L$49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L50</xm:sqref>
        </x14:conditionalFormatting>
        <x14:conditionalFormatting xmlns:xm="http://schemas.microsoft.com/office/excel/2006/main">
          <x14:cfRule type="iconSet" priority="31" id="{3CA7AFED-7A13-4C28-81C8-3D50554E47CD}">
            <x14:iconSet iconSet="3Symbols" custom="1">
              <x14:cfvo type="percent">
                <xm:f>0</xm:f>
              </x14:cfvo>
              <x14:cfvo type="formula">
                <xm:f>$G$55</xm:f>
              </x14:cfvo>
              <x14:cfvo type="formula" gte="0">
                <xm:f>$G$55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G59</xm:sqref>
        </x14:conditionalFormatting>
        <x14:conditionalFormatting xmlns:xm="http://schemas.microsoft.com/office/excel/2006/main">
          <x14:cfRule type="iconSet" priority="30" id="{BD82661E-E978-420F-B00B-51ED1D655599}">
            <x14:iconSet iconSet="3Symbols" custom="1">
              <x14:cfvo type="percent">
                <xm:f>0</xm:f>
              </x14:cfvo>
              <x14:cfvo type="formula">
                <xm:f>$H$55</xm:f>
              </x14:cfvo>
              <x14:cfvo type="formula" gte="0">
                <xm:f>$H$55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H59</xm:sqref>
        </x14:conditionalFormatting>
        <x14:conditionalFormatting xmlns:xm="http://schemas.microsoft.com/office/excel/2006/main">
          <x14:cfRule type="iconSet" priority="29" id="{F396116C-7A30-4032-9816-155B82EF7A8F}">
            <x14:iconSet iconSet="3Symbols" custom="1">
              <x14:cfvo type="percent">
                <xm:f>0</xm:f>
              </x14:cfvo>
              <x14:cfvo type="formula">
                <xm:f>$I$55</xm:f>
              </x14:cfvo>
              <x14:cfvo type="formula" gte="0">
                <xm:f>$I$55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I59</xm:sqref>
        </x14:conditionalFormatting>
        <x14:conditionalFormatting xmlns:xm="http://schemas.microsoft.com/office/excel/2006/main">
          <x14:cfRule type="iconSet" priority="28" id="{8318DD18-81A3-4FBC-AAD8-A7EEEEB40B6E}">
            <x14:iconSet iconSet="3Symbols" custom="1">
              <x14:cfvo type="percent">
                <xm:f>0</xm:f>
              </x14:cfvo>
              <x14:cfvo type="formula">
                <xm:f>$J$55</xm:f>
              </x14:cfvo>
              <x14:cfvo type="formula" gte="0">
                <xm:f>$J$55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J59</xm:sqref>
        </x14:conditionalFormatting>
        <x14:conditionalFormatting xmlns:xm="http://schemas.microsoft.com/office/excel/2006/main">
          <x14:cfRule type="iconSet" priority="27" id="{9F81298A-666C-48B4-A7AF-C7E2C96546C4}">
            <x14:iconSet iconSet="3Symbols" custom="1">
              <x14:cfvo type="percent">
                <xm:f>0</xm:f>
              </x14:cfvo>
              <x14:cfvo type="formula">
                <xm:f>$K$55</xm:f>
              </x14:cfvo>
              <x14:cfvo type="formula" gte="0">
                <xm:f>$K$55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K59</xm:sqref>
        </x14:conditionalFormatting>
        <x14:conditionalFormatting xmlns:xm="http://schemas.microsoft.com/office/excel/2006/main">
          <x14:cfRule type="iconSet" priority="26" id="{F3BD6254-A7F7-410B-BB0B-6AA2E8FBA252}">
            <x14:iconSet iconSet="3Symbols" custom="1">
              <x14:cfvo type="percent">
                <xm:f>0</xm:f>
              </x14:cfvo>
              <x14:cfvo type="formula">
                <xm:f>$L$55</xm:f>
              </x14:cfvo>
              <x14:cfvo type="formula" gte="0">
                <xm:f>$L$55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L59</xm:sqref>
        </x14:conditionalFormatting>
        <x14:conditionalFormatting xmlns:xm="http://schemas.microsoft.com/office/excel/2006/main">
          <x14:cfRule type="iconSet" priority="25" id="{E240769A-B740-4310-ACB0-85AC85DFA36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G72</xm:sqref>
        </x14:conditionalFormatting>
        <x14:conditionalFormatting xmlns:xm="http://schemas.microsoft.com/office/excel/2006/main">
          <x14:cfRule type="iconSet" priority="24" id="{B750B60D-0719-4B25-BB8E-C6ACA395B88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H72</xm:sqref>
        </x14:conditionalFormatting>
        <x14:conditionalFormatting xmlns:xm="http://schemas.microsoft.com/office/excel/2006/main">
          <x14:cfRule type="iconSet" priority="23" id="{EC362B0F-6348-4096-8166-2DEC4E1D1F12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I72</xm:sqref>
        </x14:conditionalFormatting>
        <x14:conditionalFormatting xmlns:xm="http://schemas.microsoft.com/office/excel/2006/main">
          <x14:cfRule type="iconSet" priority="22" id="{87CFAB25-73CC-4C8A-A8E7-90550DA3C99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J72</xm:sqref>
        </x14:conditionalFormatting>
        <x14:conditionalFormatting xmlns:xm="http://schemas.microsoft.com/office/excel/2006/main">
          <x14:cfRule type="iconSet" priority="21" id="{650F8EBE-10AD-4D8C-BC1F-9CF7B20432E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K72</xm:sqref>
        </x14:conditionalFormatting>
        <x14:conditionalFormatting xmlns:xm="http://schemas.microsoft.com/office/excel/2006/main">
          <x14:cfRule type="iconSet" priority="20" id="{76CEDBA1-ADEA-40C6-A775-F36D2352914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L72</xm:sqref>
        </x14:conditionalFormatting>
        <x14:conditionalFormatting xmlns:xm="http://schemas.microsoft.com/office/excel/2006/main">
          <x14:cfRule type="iconSet" priority="19" id="{7F82A930-72C4-4531-9B9F-CF1B1408D51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G85</xm:sqref>
        </x14:conditionalFormatting>
        <x14:conditionalFormatting xmlns:xm="http://schemas.microsoft.com/office/excel/2006/main">
          <x14:cfRule type="iconSet" priority="18" id="{1EE67817-B2A4-4255-BCE0-7FC3A1FE6A1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H85</xm:sqref>
        </x14:conditionalFormatting>
        <x14:conditionalFormatting xmlns:xm="http://schemas.microsoft.com/office/excel/2006/main">
          <x14:cfRule type="iconSet" priority="17" id="{533719D6-B9F2-4818-BADE-5A8965EDD571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I85</xm:sqref>
        </x14:conditionalFormatting>
        <x14:conditionalFormatting xmlns:xm="http://schemas.microsoft.com/office/excel/2006/main">
          <x14:cfRule type="iconSet" priority="15" id="{B5E3F409-F43E-4E2D-A997-089FD3960F09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J85</xm:sqref>
        </x14:conditionalFormatting>
        <x14:conditionalFormatting xmlns:xm="http://schemas.microsoft.com/office/excel/2006/main">
          <x14:cfRule type="iconSet" priority="14" id="{D014BF39-41D2-401A-9B3B-E1C2DA809E74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K85</xm:sqref>
        </x14:conditionalFormatting>
        <x14:conditionalFormatting xmlns:xm="http://schemas.microsoft.com/office/excel/2006/main">
          <x14:cfRule type="iconSet" priority="13" id="{55D795B9-8077-4F45-9183-C5EE46B37C4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L85</xm:sqref>
        </x14:conditionalFormatting>
        <x14:conditionalFormatting xmlns:xm="http://schemas.microsoft.com/office/excel/2006/main">
          <x14:cfRule type="iconSet" priority="6" id="{6B2FE231-1893-4927-BA3A-2829B79A9A89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G111</xm:sqref>
        </x14:conditionalFormatting>
        <x14:conditionalFormatting xmlns:xm="http://schemas.microsoft.com/office/excel/2006/main">
          <x14:cfRule type="iconSet" priority="5" id="{83902939-36F9-4982-83E1-DC5664AC207A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H111</xm:sqref>
        </x14:conditionalFormatting>
        <x14:conditionalFormatting xmlns:xm="http://schemas.microsoft.com/office/excel/2006/main">
          <x14:cfRule type="iconSet" priority="4" id="{7FAC8541-AC04-4003-9CAC-8FAD9BE3F7E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I111</xm:sqref>
        </x14:conditionalFormatting>
        <x14:conditionalFormatting xmlns:xm="http://schemas.microsoft.com/office/excel/2006/main">
          <x14:cfRule type="iconSet" priority="3" id="{F8944E06-DAF8-47D5-897E-C6E22A9C15F4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J111</xm:sqref>
        </x14:conditionalFormatting>
        <x14:conditionalFormatting xmlns:xm="http://schemas.microsoft.com/office/excel/2006/main">
          <x14:cfRule type="iconSet" priority="2" id="{2DCA2E11-6BF3-4BBE-9CF9-C67EE05F7B8B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K111</xm:sqref>
        </x14:conditionalFormatting>
        <x14:conditionalFormatting xmlns:xm="http://schemas.microsoft.com/office/excel/2006/main">
          <x14:cfRule type="iconSet" priority="1" id="{758D65AD-E068-42BD-B68C-472C1803AD02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Экономист</cp:lastModifiedBy>
  <cp:lastPrinted>2022-07-22T11:02:01Z</cp:lastPrinted>
  <dcterms:created xsi:type="dcterms:W3CDTF">2010-04-20T07:34:11Z</dcterms:created>
  <dcterms:modified xsi:type="dcterms:W3CDTF">2022-08-05T12:38:37Z</dcterms:modified>
</cp:coreProperties>
</file>